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tabRatio="833" activeTab="0"/>
  </bookViews>
  <sheets>
    <sheet name="6 план ГКПЗ" sheetId="1" r:id="rId1"/>
    <sheet name="5 план ЕИ" sheetId="2" r:id="rId2"/>
    <sheet name="3 коды видов деятельности" sheetId="3" r:id="rId3"/>
  </sheets>
  <definedNames>
    <definedName name="_ftn2" localSheetId="2">'3 коды видов деятельности'!$A$62</definedName>
    <definedName name="_ftn3" localSheetId="1">'5 план ЕИ'!$A$56</definedName>
    <definedName name="_ftnref2" localSheetId="2">'3 коды видов деятельности'!$B$57</definedName>
    <definedName name="_ftnref3" localSheetId="1">'5 план ЕИ'!$G$5</definedName>
    <definedName name="_Toc344472489" localSheetId="1">'5 план ЕИ'!$A$1</definedName>
    <definedName name="_Toc344472490" localSheetId="1">'5 план ЕИ'!$A$4</definedName>
    <definedName name="_xlnm._FilterDatabase" localSheetId="0" hidden="1">'6 план ГКПЗ'!$A$25:$AL$188</definedName>
    <definedName name="_xlnm.Print_Area" localSheetId="0">'6 план ГКПЗ'!$A$1:$AD$188</definedName>
  </definedNames>
  <calcPr fullCalcOnLoad="1"/>
</workbook>
</file>

<file path=xl/sharedStrings.xml><?xml version="1.0" encoding="utf-8"?>
<sst xmlns="http://schemas.openxmlformats.org/spreadsheetml/2006/main" count="2642" uniqueCount="548">
  <si>
    <t>Открытый запрос цен</t>
  </si>
  <si>
    <t>Открытый запрос предложений</t>
  </si>
  <si>
    <t>Открытое акционерное общество "Ремонтно-сервисное предприяти тепловых и подземных коммуникаций Костромской ГРЭС"</t>
  </si>
  <si>
    <t>Костромская область г. Волгореченск ул. Индустриальная д.4</t>
  </si>
  <si>
    <t>zakupki.rsp-tpk@yandex.ru</t>
  </si>
  <si>
    <t>4431002987</t>
  </si>
  <si>
    <t>443101001</t>
  </si>
  <si>
    <t>34406000000</t>
  </si>
  <si>
    <t>рубли РФ</t>
  </si>
  <si>
    <t>(494 53) 5-27-25</t>
  </si>
  <si>
    <t>Генеральный директор ОАО "РСП ТПК КГРЭС"</t>
  </si>
  <si>
    <t>Езжев М.В.</t>
  </si>
  <si>
    <t>«____» _______________ 2015 г.</t>
  </si>
  <si>
    <t>ОАО "РСП ТПК КГРЭС"</t>
  </si>
  <si>
    <t xml:space="preserve">Условная единица </t>
  </si>
  <si>
    <t>г.Волгореченск</t>
  </si>
  <si>
    <t>Прочие материалы эксплуатационного (производственного) характера</t>
  </si>
  <si>
    <t>213530-10</t>
  </si>
  <si>
    <t>Поставка сжиженного газа для автотранспорта</t>
  </si>
  <si>
    <t>ГСМ на производственные цели</t>
  </si>
  <si>
    <t>213200-10</t>
  </si>
  <si>
    <t>Требования согласно техническому заданию</t>
  </si>
  <si>
    <t>Поставка электроэнергии</t>
  </si>
  <si>
    <t>Прочие коммунальные расходы</t>
  </si>
  <si>
    <t>231740-10</t>
  </si>
  <si>
    <t>Предоставление услуг электросвязи и телематических служб</t>
  </si>
  <si>
    <t>Интернет (в т.ч. трафик)</t>
  </si>
  <si>
    <t>232540-10</t>
  </si>
  <si>
    <t>Услуги вневедомственной и сторожевой охраны (ВОС и артезианские скважины)</t>
  </si>
  <si>
    <t>Услуги  вневедомственной и сторожевой охраны</t>
  </si>
  <si>
    <t>233300-10</t>
  </si>
  <si>
    <t>Услуги вневедомственной и сторожевой охраны (ул. Садовая д.1)</t>
  </si>
  <si>
    <t>Предоставление услуг сотовой связи</t>
  </si>
  <si>
    <t>Сотовая связь</t>
  </si>
  <si>
    <t>232510-10</t>
  </si>
  <si>
    <t>Услуги офисной телефонии</t>
  </si>
  <si>
    <t>Офисная телефония (в т.ч. поток, трафик, аренда линий)</t>
  </si>
  <si>
    <t>232530-10</t>
  </si>
  <si>
    <t>Техническая поддержка ПО</t>
  </si>
  <si>
    <t>232400-10</t>
  </si>
  <si>
    <t>Услуги по дератизации и дезинсекции</t>
  </si>
  <si>
    <t>Членство в организациях, НП и СРО по производственной деятельности</t>
  </si>
  <si>
    <t>231201-10</t>
  </si>
  <si>
    <t>Услуги по ведению реестра владельцев ценных бумаг</t>
  </si>
  <si>
    <t>Расходы по управлению капиталом</t>
  </si>
  <si>
    <t>241620-10</t>
  </si>
  <si>
    <t>Иные материалы по охране труда</t>
  </si>
  <si>
    <t>213420-10</t>
  </si>
  <si>
    <t>Транспортные услуги по перевозке грузов</t>
  </si>
  <si>
    <t>216220-10</t>
  </si>
  <si>
    <t>Поставка инструмента</t>
  </si>
  <si>
    <t>Поставка прочих материалов на эксплуатацию</t>
  </si>
  <si>
    <t>Поставка моющих средств</t>
  </si>
  <si>
    <t>Поставка хозяйственного инвентаря, приспособлений</t>
  </si>
  <si>
    <t>Поставка такелажных и грузоподъемных механизмов</t>
  </si>
  <si>
    <t>Повышение квалификации и подготовка кадров</t>
  </si>
  <si>
    <t>Повышение квалификации и проф.переподготовка</t>
  </si>
  <si>
    <t>233110-10</t>
  </si>
  <si>
    <t>Материалы на обслуживание оргтехники</t>
  </si>
  <si>
    <t>213710-10</t>
  </si>
  <si>
    <t>Оргтехника, относимая на МБП</t>
  </si>
  <si>
    <t>213730-10</t>
  </si>
  <si>
    <t>Поставка ЭВМ</t>
  </si>
  <si>
    <t>Поставка программного обеспечения и лицензий на программное обеспечение</t>
  </si>
  <si>
    <t>Программное обеспечение и лицензии на программное обеспечение</t>
  </si>
  <si>
    <t>232300-10</t>
  </si>
  <si>
    <t>Обслуживание оргтехники подрядным способом</t>
  </si>
  <si>
    <t>232200-10</t>
  </si>
  <si>
    <t>Техническая поддержка ПО (Информационное сопровождение и обслуживание 1С)</t>
  </si>
  <si>
    <t>Техническая поддержка ПО (Информационное сопровождение и обслуживание сайта и электронной почты)</t>
  </si>
  <si>
    <t>Техобслуживание, ремонт собственного, арендованного автотранспорта  (HYUNDAI)</t>
  </si>
  <si>
    <t>Обслуживание и эксплуатация автотранспорта (кроме ТМЦ и ГСМ)</t>
  </si>
  <si>
    <t>231800-10</t>
  </si>
  <si>
    <t>Проверка приборов и устройств безопасности  КС-4572А. Проведение экспертизы промышленной безопасности автокрана КС 4572.</t>
  </si>
  <si>
    <t>Услуги по разработке нормативов предельно допустимых выбросов загрязняющих веществ в атмосферный воздух</t>
  </si>
  <si>
    <t>Затраты на охрану окружающей среды, экологию</t>
  </si>
  <si>
    <t>233910-10</t>
  </si>
  <si>
    <t>Аренда имущества (сети бытовой канализации ОАО "Газпромтрубинвест")</t>
  </si>
  <si>
    <t>Расходы по аренде производственного назначения</t>
  </si>
  <si>
    <t>233610-10</t>
  </si>
  <si>
    <t>Аренда имущества (сети водоснабжения  ОАО "Газпромтрубинвест")</t>
  </si>
  <si>
    <t>Аренда имущества (оборудование, приборы, инструменты ОАО "Интер РАО -Электрогенерация")</t>
  </si>
  <si>
    <t>Арендная плата за землю</t>
  </si>
  <si>
    <t>233620-10</t>
  </si>
  <si>
    <t>Услуги по утилизации отходов (ТБО, лампы ртутьсодержащие, аккумуляторы)</t>
  </si>
  <si>
    <t>Поставка нефтепродуктов</t>
  </si>
  <si>
    <t>Расходы по предупреждению заболеваний (медосмотр периодический, первичный)</t>
  </si>
  <si>
    <t>Прочие расходы на персонал</t>
  </si>
  <si>
    <t>233130-10</t>
  </si>
  <si>
    <t>Стирка спецодежды</t>
  </si>
  <si>
    <t>52.31</t>
  </si>
  <si>
    <t>Поставка журнально-бланочной продукции</t>
  </si>
  <si>
    <t>52.48.35</t>
  </si>
  <si>
    <t>Поставка сжиженного газа (в баллонах) на ремонт</t>
  </si>
  <si>
    <t>Материалы для ремонта хозяйственным способом</t>
  </si>
  <si>
    <t>213110-10</t>
  </si>
  <si>
    <t>Поставка электротехнических материалов на ремонт</t>
  </si>
  <si>
    <t>Поставка бумаги для  оргтехники</t>
  </si>
  <si>
    <t>Канцелярские принадлежности</t>
  </si>
  <si>
    <t>213630-10</t>
  </si>
  <si>
    <t>Аренда земли (ТУ Росимущество)</t>
  </si>
  <si>
    <t>Подписка и книжные издания</t>
  </si>
  <si>
    <t>231310-10</t>
  </si>
  <si>
    <t>Услуги по проведению ежегодного технического осмотра транспорта</t>
  </si>
  <si>
    <t>Услуги по проведению специальной оценки условий труда</t>
  </si>
  <si>
    <t>Приобретение вакцины от клещевого  вирусного энцефалита</t>
  </si>
  <si>
    <t>Поставка металлопроката на ремонт</t>
  </si>
  <si>
    <t>Поставка электродов на ремонт</t>
  </si>
  <si>
    <t>Поставка прокладочных материалов  на ремонт</t>
  </si>
  <si>
    <t xml:space="preserve">Сервисное обслуживание оборудования  ВОС и КОС </t>
  </si>
  <si>
    <t>Услуги  по ремонту и техническому обслуживанию  подрядным способом</t>
  </si>
  <si>
    <t>216100-10</t>
  </si>
  <si>
    <t>Поставка теплоизоляции на ремонт</t>
  </si>
  <si>
    <t>Поставка запорной арматуры на ремонт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</si>
  <si>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</t>
  </si>
  <si>
    <t>Поставка материалов пожарной безопасности (огнетушителей)</t>
  </si>
  <si>
    <t xml:space="preserve">Контроль вредных факторов на рабочих местах </t>
  </si>
  <si>
    <t>Аренда имущества (сети хозяйственно-фекальной канализации и объекты канализационных очистных сооружений ОАО "Интер РАО - Электрогенерация")</t>
  </si>
  <si>
    <t>Аренда имущества (тепловые сети ОАО "Интер РАО - Электрогенерация")</t>
  </si>
  <si>
    <t>Аренда имущества (водопроводные сети ОАО "Интер РАО - Электрогенерация")</t>
  </si>
  <si>
    <t>Услуги по транспортировке сточных вод (ОАО "Интер РАО -Электрогенерация")</t>
  </si>
  <si>
    <t>Иные расходы по реализации</t>
  </si>
  <si>
    <t>219600-10</t>
  </si>
  <si>
    <t>Услуги по транспортировке сточных вод (субабоненты ОАО "Интер РАО -Электрогенерация")</t>
  </si>
  <si>
    <t>Услуги по транзиту водоснабжения (субабоненты ОАО "Интер РАО -Электрогенерация")</t>
  </si>
  <si>
    <t>Услуги по транзиту водоотведения (субабоненты ОАО "Газпромтрубинвест")</t>
  </si>
  <si>
    <t xml:space="preserve">Поставка спецодежды </t>
  </si>
  <si>
    <t xml:space="preserve">Спецодежда </t>
  </si>
  <si>
    <t>213410-10</t>
  </si>
  <si>
    <t>Поставка гипохлорита натрия</t>
  </si>
  <si>
    <t xml:space="preserve"> Химреагенты</t>
  </si>
  <si>
    <t>213510-10</t>
  </si>
  <si>
    <t>Поставка жидкости для автотранспорта</t>
  </si>
  <si>
    <t xml:space="preserve">Поставка химических реактивов и расходных материалов для химико-бактериологической лаборатории </t>
  </si>
  <si>
    <t>Услуги геодезической и метрологической службы, поверка приборов</t>
  </si>
  <si>
    <t>216230-10</t>
  </si>
  <si>
    <t>Услуги геодезической и метрологической  службы, поверка приборов</t>
  </si>
  <si>
    <t>Услуги по аттестации оборудования (ВОС, КОС)</t>
  </si>
  <si>
    <t xml:space="preserve"> Услуги по ремонту и техническому обслуживанию системы  видеонаблюдения ВОС и  обслуживание АТС.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</si>
  <si>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</si>
  <si>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>Прочее страхование</t>
  </si>
  <si>
    <t>233830-10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</si>
  <si>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</si>
  <si>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 xml:space="preserve">Оказание услуг по обязательному страхованию гражданской ответственности (ОСАГО) </t>
  </si>
  <si>
    <t>Оказание услуг по медицинскому добровольному страхованию (ДМС)</t>
  </si>
  <si>
    <t>Страхование работников</t>
  </si>
  <si>
    <t>233810-10</t>
  </si>
  <si>
    <t>Оказание услуг по страхованию имущества</t>
  </si>
  <si>
    <t>Страхование имущества</t>
  </si>
  <si>
    <t>233820-10</t>
  </si>
  <si>
    <t>Гидравлическое оборудование для автотранспорта</t>
  </si>
  <si>
    <t>Расходные материалы для автотранспорта</t>
  </si>
  <si>
    <t>Расходы по предупреждению заболеваний (медосмотр предрейсовый, послерейсовый)</t>
  </si>
  <si>
    <t>Аренда объектов водоснабжения (Администрация)</t>
  </si>
  <si>
    <t>Аренда объектов теплоснабжения (Администрация)</t>
  </si>
  <si>
    <t>Аренда муниципального имущества (хозяйственно-фекальная канализация Администрации)</t>
  </si>
  <si>
    <t>212300-10</t>
  </si>
  <si>
    <t>Поставка тепловой энергии</t>
  </si>
  <si>
    <t>Покупная тепловая энергия</t>
  </si>
  <si>
    <t>ОКПД</t>
  </si>
  <si>
    <t>35.30.11.110</t>
  </si>
  <si>
    <t>35.30.6</t>
  </si>
  <si>
    <t>46.71</t>
  </si>
  <si>
    <t>Упрощенная процедура закупки</t>
  </si>
  <si>
    <t>нет</t>
  </si>
  <si>
    <t>Планируемая дата объявления о начале процедур (мм.гггг)</t>
  </si>
  <si>
    <t>* Все контрагенты, планируемые к закупке способом «у единственного источника», до согласования ГКПЗ Общества должны быть согласованы со Службой безопасности Общества, а также проверены на отсутствие у них конфликта интересов с компаниями Группы Интер РАО.</t>
  </si>
  <si>
    <t>Код ОКЕИ</t>
  </si>
  <si>
    <t>Номер лота</t>
  </si>
  <si>
    <t>Код вида деятельности</t>
  </si>
  <si>
    <t>Наименование товаров, работ и услуг</t>
  </si>
  <si>
    <t>** В том числе капитализируемые ИТ-закупки</t>
  </si>
  <si>
    <t>* В данном коде вида деятельности отображаются некапитализируемые ИТ-закупки</t>
  </si>
  <si>
    <t>Прочие работы и поставки капитального характера услуги</t>
  </si>
  <si>
    <t>18.2.</t>
  </si>
  <si>
    <t>Прочие работы и поставки капитального характера поставки</t>
  </si>
  <si>
    <t>18.1.</t>
  </si>
  <si>
    <t>Прочие работы и поставки капитального характера**</t>
  </si>
  <si>
    <t>Новое строительство и расширение услуги</t>
  </si>
  <si>
    <t>17.2.</t>
  </si>
  <si>
    <t>Новое строительство и расширение поставки</t>
  </si>
  <si>
    <t>17.1.</t>
  </si>
  <si>
    <t>Новое строительство и расширение</t>
  </si>
  <si>
    <t>Техническое перевооружение и реконструкция услуги</t>
  </si>
  <si>
    <t>16.2.</t>
  </si>
  <si>
    <t>Техническое перевооружение и реконструкция поставки</t>
  </si>
  <si>
    <t>16.1.</t>
  </si>
  <si>
    <t>Техническое перевооружение и реконструкция</t>
  </si>
  <si>
    <t>Мазут</t>
  </si>
  <si>
    <t>15.3.</t>
  </si>
  <si>
    <t>Уголь</t>
  </si>
  <si>
    <t>15.2.</t>
  </si>
  <si>
    <t>Газ</t>
  </si>
  <si>
    <t>15.1.</t>
  </si>
  <si>
    <t>Топливо для производства электроэнергии</t>
  </si>
  <si>
    <t>Прочие закупки по операционной деятельности услуги</t>
  </si>
  <si>
    <t>14.2.</t>
  </si>
  <si>
    <t>Прочие закупки по операционной деятельности поставки</t>
  </si>
  <si>
    <t>14.1.</t>
  </si>
  <si>
    <t>Прочие закупки по операционной деятельности</t>
  </si>
  <si>
    <t>Прочие закупки по реализации услуги</t>
  </si>
  <si>
    <t>13.2.</t>
  </si>
  <si>
    <t>Прочие закупки по реализации поставки</t>
  </si>
  <si>
    <t>13.1.</t>
  </si>
  <si>
    <t>Прочие закупки по реализации</t>
  </si>
  <si>
    <t>Реклама и маркетинг услуги</t>
  </si>
  <si>
    <t>12.2.</t>
  </si>
  <si>
    <t>Реклама и маркетинг поставки</t>
  </si>
  <si>
    <t>12.1.</t>
  </si>
  <si>
    <t>Реклама и маркетинг</t>
  </si>
  <si>
    <t>Расходы на персонал услуги</t>
  </si>
  <si>
    <t>11.2.</t>
  </si>
  <si>
    <t>Расходы на персонал поставки</t>
  </si>
  <si>
    <t>11.1.</t>
  </si>
  <si>
    <t>Расходы на персонал</t>
  </si>
  <si>
    <t>Корпоративное управление услуги</t>
  </si>
  <si>
    <t>10.2.</t>
  </si>
  <si>
    <t>Корпоративное управление поставки</t>
  </si>
  <si>
    <t>10.1.</t>
  </si>
  <si>
    <t>Корпоративное управление</t>
  </si>
  <si>
    <t>Юридические услуги - услуги</t>
  </si>
  <si>
    <t>9.2.</t>
  </si>
  <si>
    <t>Юридические услуги - поставки</t>
  </si>
  <si>
    <t>9.1.</t>
  </si>
  <si>
    <t>Юридические услуги</t>
  </si>
  <si>
    <t>Страхование услуги</t>
  </si>
  <si>
    <t>8.2.</t>
  </si>
  <si>
    <t>Страхование поставки</t>
  </si>
  <si>
    <t>8.1.</t>
  </si>
  <si>
    <t>Страхование</t>
  </si>
  <si>
    <t>Аудит и оценка услуги</t>
  </si>
  <si>
    <t>7.2.</t>
  </si>
  <si>
    <t>Аудит и оценка поставки</t>
  </si>
  <si>
    <t>7.1.</t>
  </si>
  <si>
    <t>Аудит и оценка</t>
  </si>
  <si>
    <t>Консультационные и информационные расходы услуги</t>
  </si>
  <si>
    <t>6.2.</t>
  </si>
  <si>
    <t>Консультационные и информационные расходы поставки</t>
  </si>
  <si>
    <t>6.1.</t>
  </si>
  <si>
    <t>Консультационные и информационные расходы</t>
  </si>
  <si>
    <t>ИТ-закупки услуги</t>
  </si>
  <si>
    <t>5.2.</t>
  </si>
  <si>
    <t>ИТ-закупки поставки</t>
  </si>
  <si>
    <t>5.1.</t>
  </si>
  <si>
    <t>ИТ-закупки*</t>
  </si>
  <si>
    <t>Охрана услуги</t>
  </si>
  <si>
    <t>4.2.</t>
  </si>
  <si>
    <t>Охрана поставки</t>
  </si>
  <si>
    <t>4.1.</t>
  </si>
  <si>
    <t>Охрана</t>
  </si>
  <si>
    <t>Административно-хозяйственные услуги</t>
  </si>
  <si>
    <t>3.2.</t>
  </si>
  <si>
    <t>Административно-хозяйственные поставки</t>
  </si>
  <si>
    <t>3.1.</t>
  </si>
  <si>
    <t>Административно-хозяйственные расходы</t>
  </si>
  <si>
    <t>Эксплуатация услуги</t>
  </si>
  <si>
    <t>2.2.</t>
  </si>
  <si>
    <t>Эксплуатация поставки</t>
  </si>
  <si>
    <t>2.1.</t>
  </si>
  <si>
    <t>Эксплуатация</t>
  </si>
  <si>
    <t>Ремонт услуги</t>
  </si>
  <si>
    <t>1.2.</t>
  </si>
  <si>
    <t>Ремонт поставки</t>
  </si>
  <si>
    <t>1.1.</t>
  </si>
  <si>
    <t>Ремонт</t>
  </si>
  <si>
    <t>Вид деятельности</t>
  </si>
  <si>
    <t>Код</t>
  </si>
  <si>
    <t>Приложение №3. Коды вида деятельности при формировании НП</t>
  </si>
  <si>
    <t>Планируемый способ закупки</t>
  </si>
  <si>
    <t>Год и месяц начала поставки товаров, выполнения работ, оказания услуг</t>
  </si>
  <si>
    <t>*** Указываются пункт Положения о порядке проведения регламентированных закупок товаров, работ и услуг, утверждённого Органом управления Общества, в соответствии с которым определён срособ закупки.</t>
  </si>
  <si>
    <t>** В случае закупки у взаимозависимого лица необходимо указание взаимозависимости, в т.ч. обоснование рыночного уровня цены.</t>
  </si>
  <si>
    <t>(тыс. руб. без учета НДС)</t>
  </si>
  <si>
    <t>Пункт положения***</t>
  </si>
  <si>
    <t>Обоснование**</t>
  </si>
  <si>
    <t>Контрагент</t>
  </si>
  <si>
    <t>Планируемая сумма закупки</t>
  </si>
  <si>
    <t>Код позиции ГКПЗ</t>
  </si>
  <si>
    <t>***** Источники финансирования операционной деятельности (возможность просмотра источников финансирования по статьям БП реализуется с использованием классификатора "Статьи затрат БП"
        Источники финансирования инвестиционной деятельности
                    Собственные источники      
                                 Амортизация  
                                            амортизация текущего периода 
                                            амортизация прошедшего периода 
                                Прибыль текущего периода 
                                Прибыль прошедшего периода
                                Средства, полученные от эмисии акций;
                                Прочие собственные источники
                     Привлеченные источники 
                               Целевое финансирование 
                               Банковские кредиты
                               Займы
                                    Корпоративные займы
                                    Прочие займы
                               Долевое участие 
                               Прочие привлеченные источники 
При указании видов деятедльности (столбец 28) с кодами до 16"Техническое перевооружение и реконструкция" автоматически указывать "Источники финансирования операционной деятельности, относимые на себестоимость/не относимые на себестоимость"</t>
  </si>
  <si>
    <t>Итого за IV квартал</t>
  </si>
  <si>
    <t>Итого за III квартал</t>
  </si>
  <si>
    <t>Итого за II квартал</t>
  </si>
  <si>
    <t>Итого за I квартал</t>
  </si>
  <si>
    <t>Итого по закупкам планируемого года:</t>
  </si>
  <si>
    <t>Х</t>
  </si>
  <si>
    <t>Раздел 4: Закупки планируемого года по инвестиционной деятельности</t>
  </si>
  <si>
    <t>Раздел 3: Закупки планируемого года, связанные с договорами по дополнительным платным сервисам</t>
  </si>
  <si>
    <t>Раздел 2: Закупка топлива для выработки электро- и теплоэнергии планируемого года</t>
  </si>
  <si>
    <t>Раздел 1: Закупки планируемого года по операционной и финансовой деятельности</t>
  </si>
  <si>
    <t>Последующие годы</t>
  </si>
  <si>
    <t>Планируемый год</t>
  </si>
  <si>
    <t>Предшевствующие годы</t>
  </si>
  <si>
    <t>Наименование</t>
  </si>
  <si>
    <t>Код ОКАТО</t>
  </si>
  <si>
    <t>(предмет договора)</t>
  </si>
  <si>
    <t xml:space="preserve">Справочно: Начальная (максимальная) цена лота в рублевом эквиваленте/иностранной валюте </t>
  </si>
  <si>
    <t>Код бюджетного классификатора</t>
  </si>
  <si>
    <t>Наименование инвестиционного проекта в инвестиционной программе</t>
  </si>
  <si>
    <t xml:space="preserve">Индивидуальный номер инвестиционного проекта в инвестиционной программе </t>
  </si>
  <si>
    <t>Наименование статьи затрат Бизнес-плана в формате АСКП</t>
  </si>
  <si>
    <t>График начисления (руб. без НДС)</t>
  </si>
  <si>
    <t>Начальная (максимальная) цена лота (руб., без НДС)</t>
  </si>
  <si>
    <t>Год и месяц окончания поставки товаров, выполнения работ, оказания услуг</t>
  </si>
  <si>
    <t>Форма закупки (электронная/неэлектронная)</t>
  </si>
  <si>
    <t>Организатор закупки</t>
  </si>
  <si>
    <t>Регион поставки товаров (выполнения работ, оказания услуг)</t>
  </si>
  <si>
    <t>Сведения о количестве (объеме)</t>
  </si>
  <si>
    <t>Единицы измерения</t>
  </si>
  <si>
    <t>Требования к товарам, работам, услугам</t>
  </si>
  <si>
    <t xml:space="preserve">Наименование лота </t>
  </si>
  <si>
    <t>Номер закупки</t>
  </si>
  <si>
    <t>ОКВЭД</t>
  </si>
  <si>
    <t>Подразделение - потребитель продукции</t>
  </si>
  <si>
    <t>Код Общества</t>
  </si>
  <si>
    <t>Порядковый номер</t>
  </si>
  <si>
    <t>Курс ЦБ</t>
  </si>
  <si>
    <t>Валюта составления</t>
  </si>
  <si>
    <t>ОКАТО</t>
  </si>
  <si>
    <t>КПП</t>
  </si>
  <si>
    <t>ИНН</t>
  </si>
  <si>
    <t xml:space="preserve">Электронная почта </t>
  </si>
  <si>
    <t xml:space="preserve">Телефон </t>
  </si>
  <si>
    <t>Адрес местонахождения</t>
  </si>
  <si>
    <t>Код Общества/полное наименование Общества</t>
  </si>
  <si>
    <t>Типовая форма годовой комплексной программы закупок</t>
  </si>
  <si>
    <t>Приложение №6. Годовая комплексная программа закупок</t>
  </si>
  <si>
    <t>Справочно: Переходящие договоры по закупкам предшествующих годов</t>
  </si>
  <si>
    <t>Итого по переходящим договорам по закупкам предшествующих годов</t>
  </si>
  <si>
    <t>УТВЕРЖДАЮ</t>
  </si>
  <si>
    <t>Поставка гидроизоляции на ремонт</t>
  </si>
  <si>
    <t>23.99.12.110</t>
  </si>
  <si>
    <t>Единственный поставщик</t>
  </si>
  <si>
    <t>Поставка КИП на ремонт</t>
  </si>
  <si>
    <t>26.51.70.190</t>
  </si>
  <si>
    <t>19.20.31.110</t>
  </si>
  <si>
    <t>Поставка крепежа на ремонт</t>
  </si>
  <si>
    <t>25.9</t>
  </si>
  <si>
    <t>25.93.15.120</t>
  </si>
  <si>
    <t>Соответствие продукции ГОСТ, ТУ, сертификации, условиям технического задания</t>
  </si>
  <si>
    <t xml:space="preserve">Ряд закупочных процедур </t>
  </si>
  <si>
    <t>28.29.23.120</t>
  </si>
  <si>
    <t>да</t>
  </si>
  <si>
    <t>23.99.19.111</t>
  </si>
  <si>
    <t>24.2</t>
  </si>
  <si>
    <t>Поставка труб, фасонных изделий трубопроводов в ППУ изоляции и материалов для изоляции стыков на ремонт</t>
  </si>
  <si>
    <t>28.14</t>
  </si>
  <si>
    <t>47.59.3</t>
  </si>
  <si>
    <t>Поставка подшипников на ремонт</t>
  </si>
  <si>
    <t>28.15</t>
  </si>
  <si>
    <t>19.20.29</t>
  </si>
  <si>
    <t>19.20.21</t>
  </si>
  <si>
    <t>19.20.3</t>
  </si>
  <si>
    <t>47.72</t>
  </si>
  <si>
    <t>14.12</t>
  </si>
  <si>
    <t>Приобретение аптечек автомобильных и медикаментов для аптечек</t>
  </si>
  <si>
    <t>28.29.2</t>
  </si>
  <si>
    <t>28.29</t>
  </si>
  <si>
    <t>18.12.12</t>
  </si>
  <si>
    <t>Поставка знаков,плакатов,нормативно-технической документации,  пожарных знаков, знаков "Зона санитарной охраны"</t>
  </si>
  <si>
    <t>18.12</t>
  </si>
  <si>
    <t>21.20.24.170</t>
  </si>
  <si>
    <t>20.13.32.110</t>
  </si>
  <si>
    <t>20.13.6</t>
  </si>
  <si>
    <t>46.12</t>
  </si>
  <si>
    <t>Поставка запасных частей для ремонта тракторов</t>
  </si>
  <si>
    <t>45.3</t>
  </si>
  <si>
    <t>22.11.1</t>
  </si>
  <si>
    <t>Поставка запасных частей для ремонта грузовых автомобилей</t>
  </si>
  <si>
    <t>Поставка запасных частей для ремонта  автомобилей а/м ГАЗ</t>
  </si>
  <si>
    <t>Поставка запасных частей для ремонта экскаваторов</t>
  </si>
  <si>
    <t>Поставка запасных частей для ремонта иномарок</t>
  </si>
  <si>
    <t>Поставка электрооборудования для автотранспорта</t>
  </si>
  <si>
    <t>25.73</t>
  </si>
  <si>
    <t>20.4</t>
  </si>
  <si>
    <t>25.99.29</t>
  </si>
  <si>
    <t>28.22.13</t>
  </si>
  <si>
    <t>47.78.9</t>
  </si>
  <si>
    <t>Поставка комплектующих материалов для хлораторной установки</t>
  </si>
  <si>
    <t>Поставка запасных частей и масел к триммеру, бензопиле</t>
  </si>
  <si>
    <t>Поставка руковов пожарных, напорно-всасывающих</t>
  </si>
  <si>
    <t>17.23.13</t>
  </si>
  <si>
    <t>17.23</t>
  </si>
  <si>
    <t>17.12.14.110</t>
  </si>
  <si>
    <t>47.62</t>
  </si>
  <si>
    <t>22.29.25</t>
  </si>
  <si>
    <t>Поставка материалов на обслуживание оргтехники (переферийные устройства)</t>
  </si>
  <si>
    <t>Поставка материалов на обслуживание оргтехники (картриджи)</t>
  </si>
  <si>
    <t>47.4</t>
  </si>
  <si>
    <t>26.2</t>
  </si>
  <si>
    <t>Поставка материалов для проведения капитальных и текущих ремонтов оборудования ВОС</t>
  </si>
  <si>
    <t>Услуги по измерению толщины металла трубопроводов СТС</t>
  </si>
  <si>
    <t>Услуги по ультразвуковому контролю соединений трубопроводов СТС</t>
  </si>
  <si>
    <t>Услуги по устройству гильз (ГНБ) Д300 и Д350 в районе проходной №3</t>
  </si>
  <si>
    <t xml:space="preserve">Услуги по разборке тепловой изоляции трубопроводов  арендованных тепловых сетей </t>
  </si>
  <si>
    <t>Прочие расходы по сертификации и стандартизации</t>
  </si>
  <si>
    <t>216244-10</t>
  </si>
  <si>
    <t>216300-10</t>
  </si>
  <si>
    <t>Услуги по охране труда</t>
  </si>
  <si>
    <t>Техобслуживание, ремонт собственного, арендованного автотранспорта  (ГАЗ)</t>
  </si>
  <si>
    <t>Диагностика гидравлического оборудования</t>
  </si>
  <si>
    <t>Техобслуживание, ремонт собственного, арендованного автотранспорта  (диагностика, испытания и техническое  обслуживания ГБО)</t>
  </si>
  <si>
    <t>Поставка мебели</t>
  </si>
  <si>
    <t>Поставка напольного покрытия для душевой</t>
  </si>
  <si>
    <t>Поставка смесителей для душевой</t>
  </si>
  <si>
    <t>Поставка материалов для улучшений условий труда по результатам специальной оценки условий труда на рабочих места</t>
  </si>
  <si>
    <t>Поставка материалов для предупреждения несчастных случаев на производстве</t>
  </si>
  <si>
    <t>68.20.2</t>
  </si>
  <si>
    <t>68.20.12</t>
  </si>
  <si>
    <t>35.14</t>
  </si>
  <si>
    <t>35.11.10</t>
  </si>
  <si>
    <t>58.29</t>
  </si>
  <si>
    <t>46.14.11</t>
  </si>
  <si>
    <t>85.2</t>
  </si>
  <si>
    <t>85.42.19</t>
  </si>
  <si>
    <t>71.20</t>
  </si>
  <si>
    <t>71.12.6</t>
  </si>
  <si>
    <t>71.12.4</t>
  </si>
  <si>
    <t>61.90</t>
  </si>
  <si>
    <t>61.10</t>
  </si>
  <si>
    <t>81.10</t>
  </si>
  <si>
    <t>80.20</t>
  </si>
  <si>
    <t>80.20.10</t>
  </si>
  <si>
    <t>80.10</t>
  </si>
  <si>
    <t>61.20</t>
  </si>
  <si>
    <t>62.01</t>
  </si>
  <si>
    <t>81.29.1</t>
  </si>
  <si>
    <t>81.29.11</t>
  </si>
  <si>
    <t>94.11</t>
  </si>
  <si>
    <t>49.4</t>
  </si>
  <si>
    <t>95.11</t>
  </si>
  <si>
    <t>45.20.1</t>
  </si>
  <si>
    <t>86.10</t>
  </si>
  <si>
    <t>96.01</t>
  </si>
  <si>
    <t>38.22</t>
  </si>
  <si>
    <t>47.62.1</t>
  </si>
  <si>
    <t>21.20</t>
  </si>
  <si>
    <t>65.12.1</t>
  </si>
  <si>
    <t>65.12.2</t>
  </si>
  <si>
    <t>65.12.4</t>
  </si>
  <si>
    <t>65.12.3</t>
  </si>
  <si>
    <t>65.12.50</t>
  </si>
  <si>
    <t>13.92</t>
  </si>
  <si>
    <t>13.92.16</t>
  </si>
  <si>
    <t>23.31</t>
  </si>
  <si>
    <t>49.50</t>
  </si>
  <si>
    <t>43.32.1</t>
  </si>
  <si>
    <t>43.32.10</t>
  </si>
  <si>
    <t>43.99</t>
  </si>
  <si>
    <t>42.11</t>
  </si>
  <si>
    <t>42.11.20</t>
  </si>
  <si>
    <t>43.29</t>
  </si>
  <si>
    <t>Аренда земли (Администрация городского округа город Волгореченск)</t>
  </si>
  <si>
    <t>43.91</t>
  </si>
  <si>
    <t>Техобслуживание лабораторного оборудования (гидравлические испытания паровых стерилизаторов, контроль технического состояния (валидация) бокса абактериальной воздушной среды)</t>
  </si>
  <si>
    <t>Оказание услуг по разработке Технического проекта водозабора «Волгореченский-1» Волгореченского месторождения подземных вод ОАО «РСП ТПК КГРЭС</t>
  </si>
  <si>
    <t>74.9</t>
  </si>
  <si>
    <t>43.33</t>
  </si>
  <si>
    <t>Услуги по разработке технических нормативов (Разработка (замена) паспортов опасных отходов 1-4 кл. опасности)</t>
  </si>
  <si>
    <t xml:space="preserve">Услуги по выполнению комплекса работ по подготовке карт-планов охранных зон объектов </t>
  </si>
  <si>
    <t>РКО</t>
  </si>
  <si>
    <t>242541-20</t>
  </si>
  <si>
    <t>Прочие работы и услуги сторонних организаций</t>
  </si>
  <si>
    <t>233920-10</t>
  </si>
  <si>
    <t>69.10</t>
  </si>
  <si>
    <t>Оказание услуг в сфере экономической безопасности</t>
  </si>
  <si>
    <t>64.19</t>
  </si>
  <si>
    <t>Годовая комплексная программа закупок на 2016 год</t>
  </si>
  <si>
    <t>Абонентское обслуживание по работе с субъектами малого и среднего предпринимательства</t>
  </si>
  <si>
    <t xml:space="preserve">Услуги по расчетно-кассовому обслуживанию </t>
  </si>
  <si>
    <t>216242-10</t>
  </si>
  <si>
    <t>Услуги  разработки технормативов</t>
  </si>
  <si>
    <t>Штута</t>
  </si>
  <si>
    <t>Поставка насосного агрегата 2 ЭЦВ 8-40-90</t>
  </si>
  <si>
    <t>28.13</t>
  </si>
  <si>
    <t>Оказание услуг по выполнению лабораторных исследований горячей воды по бактериологическим показателям (выявление легионелл в водных образцах)</t>
  </si>
  <si>
    <t xml:space="preserve">Поставка химических реактивов и расходных материалов для химико-бактериологической лаборатории (прочие) </t>
  </si>
  <si>
    <t xml:space="preserve">Поставка химических реактивов и расходных материалов для химико-бактериологической лаборатории (штаммы) </t>
  </si>
  <si>
    <t xml:space="preserve">Поставка химических реактивов и расходных материалов для химико-бактериологической лаборатории (стандарт мутности оптический) </t>
  </si>
  <si>
    <t>Нормативная литература</t>
  </si>
  <si>
    <t>Приложение №5. Перечень закупок у Единственного поставщика</t>
  </si>
  <si>
    <t>Перечень закупок у Единственного поставщика, планируемых к заключению в 2016 году*</t>
  </si>
  <si>
    <t>ОАО "Газпромтрубинвест"</t>
  </si>
  <si>
    <t>ОАО "Интер РАО - Электрогенерация"</t>
  </si>
  <si>
    <t>Администраци городского округа город Волгореченск</t>
  </si>
  <si>
    <t>Поставка автошин для тракторов</t>
  </si>
  <si>
    <t>Услуги по заправке и техническому обслуживанию картриджей, ремонту и обслуживанию оргтехники</t>
  </si>
  <si>
    <t>Оказание информационных услуг по сопровождению справочно-правовой системы "КонсультантПлюс"</t>
  </si>
  <si>
    <t>Услуги по ремонту кирпичной кладки парапета здания ЦТП № 7 А и ЦТП № 7</t>
  </si>
  <si>
    <t>Услуги по ремонту мягкой кровли зданий ЦТП № 3 и ЦТП № 7 А</t>
  </si>
  <si>
    <t>Услуги по ремонту зданий станции обезжилезования (демонтаж оконных блоков, закладка оконных проемов)</t>
  </si>
  <si>
    <t>Услуги по замене оконных блоков на ПВХ конструкции (Садоваяд.1, КОС, ВОС)</t>
  </si>
  <si>
    <t>Услуги по ремонту зданий ВОС (ремонт потолка)</t>
  </si>
  <si>
    <t>Поставка автошины для экскаваторов</t>
  </si>
  <si>
    <t>Поставка автошин для легковых автомобилей и автомобилей группы ГАЗ</t>
  </si>
  <si>
    <t>Поставка бензоинструмента на эксплуатацию</t>
  </si>
  <si>
    <t>Поставка электроинструмента на эксплуатацию</t>
  </si>
  <si>
    <t>Поставка солидола на ремонт</t>
  </si>
  <si>
    <t>Поставка цемента на ремонт</t>
  </si>
  <si>
    <t>23.20.13</t>
  </si>
  <si>
    <t>Поставка материалов на ремонт системы отопления здания КОС</t>
  </si>
  <si>
    <t>47.5</t>
  </si>
  <si>
    <t>25.21.11</t>
  </si>
  <si>
    <t>Поставка материалов на ремонт теплоузла здания Садовая д.1</t>
  </si>
  <si>
    <t>Поставка материалов на ремонт освещения фильтровального зала здания ВОС</t>
  </si>
  <si>
    <t>Оказание услуг по выполнению лабораторных исследований воды (органические вещества)</t>
  </si>
  <si>
    <t>Оказание услуг по выполнению лабораторных исследований воды (без органических веществ)</t>
  </si>
  <si>
    <t>Поставка канцтоваров и принадлежностей</t>
  </si>
  <si>
    <t>Услуги по проектированию узлов учета участка ВКХ (ВОС)</t>
  </si>
  <si>
    <t>ООО "Альфамед"</t>
  </si>
  <si>
    <t>ЧЛПУ «Санаторий – профилакторий КГРЭС»</t>
  </si>
  <si>
    <t>ООО "Газтрейдавто"</t>
  </si>
  <si>
    <t>ООО "Магистраль-Карт"</t>
  </si>
  <si>
    <t>СРО "Строительный комплекс Вологодчина"</t>
  </si>
  <si>
    <t>ПАО "КСК"</t>
  </si>
  <si>
    <t>ОАО "ВымпелКом"</t>
  </si>
  <si>
    <t>ООО "Костромасанэнерго"</t>
  </si>
  <si>
    <t>ООО "Аргус-Регион"</t>
  </si>
  <si>
    <t>Волгореченское ОВО - филиал ФГКУ "ОВО УМВД РФ по КО"</t>
  </si>
  <si>
    <t>ТУ Росимущество</t>
  </si>
  <si>
    <t>ООО "Реестр-РН"</t>
  </si>
  <si>
    <t>Волгореченская городская больница</t>
  </si>
  <si>
    <t>ООО "ИНТЕР РАО - Центр управления закупками"</t>
  </si>
  <si>
    <t>ИП Филаретов</t>
  </si>
  <si>
    <t>ООО "Альфамед" является единственным поставщиком в городе подобных услуг, имеющим лицензию на дератизацию и дезинсекцию.</t>
  </si>
  <si>
    <t>ЧЛПУ «Санаторий – профилакторий КГРЭС» имеет действующие лицензии, обученный и аттестованный персонал, оборудованный медицинский кабинет, расположенный на территории филиала «Костромской ГРЭС» АО «Интер РАО Электрогенерация», что позволяет проходить медицинские осмотры в кратчайшие сроки и без отрыва от производства. Решение ЦЗК от 11.12.2015 №47</t>
  </si>
  <si>
    <t>Имущество принадлежит на правах собственности данному предприятию</t>
  </si>
  <si>
    <t>Единственный поставщик тепловой энергии в г.Волгореченск</t>
  </si>
  <si>
    <t>Единственный поставщик газа в баллонах в г. Волгореченске</t>
  </si>
  <si>
    <t>Автоматически пролонгируемый договор</t>
  </si>
  <si>
    <t>Единственный поставщик данного вида товара</t>
  </si>
  <si>
    <t>Единственный поставщик электрической энергии в г.Волгореченск</t>
  </si>
  <si>
    <t>Единственный поставщик данного вида услуг в г. Волгореченск</t>
  </si>
  <si>
    <t>В соответствии с Постановлением Правительства РФ № 886 от 02.11.2009 г. на подобную услугу может заключить договор только Государственная организация.  ОВО при ОВД город Волгореченск, является единственной организацией по предоставлению подобных услуг в городе.</t>
  </si>
  <si>
    <t>Земельные участки находятся в собственности муниципального образования Администрация городского округа город Волгореченск Костромской области</t>
  </si>
  <si>
    <t>Земельные участки находятся в собственности Территориального управления Росимущества по Костромской области</t>
  </si>
  <si>
    <t>МУЗ "Волгореченская городская больница" является единственным поставщиком в городе подобных услуг, имеющим лицензию на проведение медицинских осмотров.</t>
  </si>
  <si>
    <t>Специализированные услуги Компаний Группы Интер РАО</t>
  </si>
  <si>
    <t>ИП Филаретов осуществляет техническую поддержку программного обеспечения собственной разработки. Поддержка системы другими поставщиками невозможна.</t>
  </si>
  <si>
    <t>Имущество принадлежит на правах собственности данному предприятию.</t>
  </si>
  <si>
    <t>49.1.3.5</t>
  </si>
  <si>
    <t>49.1.3.9</t>
  </si>
  <si>
    <t>49.1.2.1</t>
  </si>
  <si>
    <t>49.1.3.6</t>
  </si>
  <si>
    <t>49.1.3.12</t>
  </si>
  <si>
    <t>49.1.2.4</t>
  </si>
  <si>
    <t>49.1.2.7</t>
  </si>
  <si>
    <t>4.1.2.1</t>
  </si>
  <si>
    <t>ФГБУ "НЦЭСМФ" Минздрава Росии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</si>
</sst>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_-* #,##0_р_._-;\-* #,##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_р_."/>
    <numFmt numFmtId="181" formatCode="0.000"/>
    <numFmt numFmtId="182" formatCode="#,##0.00_р_.;[Red]#,##0.00_р_."/>
    <numFmt numFmtId="183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42" applyFont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top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4" fontId="7" fillId="32" borderId="19" xfId="0" applyNumberFormat="1" applyFont="1" applyFill="1" applyBorder="1" applyAlignment="1">
      <alignment horizontal="center" vertical="center" wrapText="1"/>
    </xf>
    <xf numFmtId="4" fontId="21" fillId="4" borderId="19" xfId="0" applyNumberFormat="1" applyFont="1" applyFill="1" applyBorder="1" applyAlignment="1">
      <alignment horizontal="center" vertical="center" wrapText="1"/>
    </xf>
    <xf numFmtId="4" fontId="21" fillId="32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0" fontId="21" fillId="0" borderId="19" xfId="53" applyFont="1" applyFill="1" applyBorder="1" applyAlignment="1" applyProtection="1">
      <alignment horizontal="center" vertical="center" wrapText="1"/>
      <protection/>
    </xf>
    <xf numFmtId="4" fontId="21" fillId="32" borderId="19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16" fontId="21" fillId="0" borderId="19" xfId="0" applyNumberFormat="1" applyFont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174" fontId="21" fillId="32" borderId="19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1" fontId="21" fillId="0" borderId="19" xfId="53" applyNumberFormat="1" applyFont="1" applyFill="1" applyBorder="1" applyAlignment="1" applyProtection="1">
      <alignment horizontal="center" vertical="center" wrapText="1"/>
      <protection/>
    </xf>
    <xf numFmtId="0" fontId="21" fillId="32" borderId="19" xfId="0" applyFont="1" applyFill="1" applyBorder="1" applyAlignment="1">
      <alignment horizontal="center" vertical="center" wrapText="1"/>
    </xf>
    <xf numFmtId="1" fontId="21" fillId="32" borderId="19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4" fontId="7" fillId="32" borderId="1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7" fillId="32" borderId="19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0" fontId="7" fillId="0" borderId="19" xfId="0" applyFont="1" applyFill="1" applyBorder="1" applyAlignment="1">
      <alignment horizontal="center" vertical="top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4" fontId="21" fillId="32" borderId="0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58" fillId="35" borderId="19" xfId="54" applyFont="1" applyFill="1" applyBorder="1" applyAlignment="1">
      <alignment horizontal="center" vertical="center" wrapText="1"/>
      <protection/>
    </xf>
    <xf numFmtId="49" fontId="0" fillId="0" borderId="19" xfId="0" applyNumberForma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21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textRotation="90" wrapText="1"/>
    </xf>
    <xf numFmtId="0" fontId="9" fillId="34" borderId="20" xfId="0" applyFont="1" applyFill="1" applyBorder="1" applyAlignment="1">
      <alignment horizontal="center" vertical="center" textRotation="90" wrapText="1"/>
    </xf>
    <xf numFmtId="0" fontId="9" fillId="34" borderId="12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top" wrapText="1"/>
    </xf>
    <xf numFmtId="0" fontId="3" fillId="4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left" vertical="center" wrapText="1" indent="2"/>
    </xf>
    <xf numFmtId="0" fontId="11" fillId="32" borderId="29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left" vertical="center" wrapText="1" indent="2"/>
    </xf>
    <xf numFmtId="0" fontId="10" fillId="32" borderId="31" xfId="0" applyFont="1" applyFill="1" applyBorder="1" applyAlignment="1">
      <alignment horizontal="left" vertical="center" wrapText="1" indent="2"/>
    </xf>
    <xf numFmtId="0" fontId="5" fillId="32" borderId="25" xfId="0" applyFont="1" applyFill="1" applyBorder="1" applyAlignment="1">
      <alignment horizontal="left" vertical="center" wrapText="1" indent="2"/>
    </xf>
    <xf numFmtId="0" fontId="5" fillId="32" borderId="32" xfId="0" applyFont="1" applyFill="1" applyBorder="1" applyAlignment="1">
      <alignment horizontal="left" vertical="center" wrapText="1" indent="2"/>
    </xf>
    <xf numFmtId="0" fontId="11" fillId="32" borderId="14" xfId="0" applyFont="1" applyFill="1" applyBorder="1" applyAlignment="1">
      <alignment horizontal="left" vertical="center" wrapText="1" indent="2"/>
    </xf>
    <xf numFmtId="0" fontId="11" fillId="32" borderId="32" xfId="0" applyFont="1" applyFill="1" applyBorder="1" applyAlignment="1">
      <alignment horizontal="left" vertical="center" wrapText="1" indent="2"/>
    </xf>
    <xf numFmtId="0" fontId="5" fillId="32" borderId="14" xfId="0" applyFont="1" applyFill="1" applyBorder="1" applyAlignment="1">
      <alignment horizontal="left" vertical="center" wrapText="1" indent="2"/>
    </xf>
    <xf numFmtId="0" fontId="8" fillId="32" borderId="30" xfId="0" applyFont="1" applyFill="1" applyBorder="1" applyAlignment="1">
      <alignment horizontal="left" vertical="center" wrapText="1" indent="2"/>
    </xf>
    <xf numFmtId="0" fontId="8" fillId="32" borderId="31" xfId="0" applyFont="1" applyFill="1" applyBorder="1" applyAlignment="1">
      <alignment horizontal="left" vertical="center" wrapText="1" indent="2"/>
    </xf>
    <xf numFmtId="0" fontId="5" fillId="32" borderId="28" xfId="0" applyFont="1" applyFill="1" applyBorder="1" applyAlignment="1">
      <alignment horizontal="left" vertical="center" wrapText="1" indent="2"/>
    </xf>
    <xf numFmtId="0" fontId="5" fillId="32" borderId="29" xfId="0" applyFont="1" applyFill="1" applyBorder="1" applyAlignment="1">
      <alignment horizontal="left" vertical="center" wrapText="1" indent="2"/>
    </xf>
    <xf numFmtId="0" fontId="8" fillId="0" borderId="30" xfId="0" applyFont="1" applyBorder="1" applyAlignment="1">
      <alignment horizontal="left" indent="2"/>
    </xf>
    <xf numFmtId="0" fontId="8" fillId="0" borderId="31" xfId="0" applyFont="1" applyBorder="1" applyAlignment="1">
      <alignment horizontal="left" indent="2"/>
    </xf>
    <xf numFmtId="0" fontId="11" fillId="32" borderId="25" xfId="0" applyFont="1" applyFill="1" applyBorder="1" applyAlignment="1">
      <alignment horizontal="left" vertical="center" wrapText="1" indent="2"/>
    </xf>
    <xf numFmtId="0" fontId="11" fillId="32" borderId="28" xfId="0" applyFont="1" applyFill="1" applyBorder="1" applyAlignment="1">
      <alignment horizontal="left" vertical="center" wrapText="1" indent="2"/>
    </xf>
    <xf numFmtId="0" fontId="11" fillId="32" borderId="17" xfId="0" applyFont="1" applyFill="1" applyBorder="1" applyAlignment="1">
      <alignment horizontal="left" vertical="center" wrapText="1" indent="2"/>
    </xf>
    <xf numFmtId="0" fontId="11" fillId="32" borderId="33" xfId="0" applyFont="1" applyFill="1" applyBorder="1" applyAlignment="1">
      <alignment horizontal="left" vertical="center" wrapText="1" indent="2"/>
    </xf>
    <xf numFmtId="0" fontId="0" fillId="0" borderId="0" xfId="0" applyAlignment="1">
      <alignment/>
    </xf>
    <xf numFmtId="0" fontId="10" fillId="0" borderId="30" xfId="0" applyFont="1" applyBorder="1" applyAlignment="1">
      <alignment horizontal="left" indent="2"/>
    </xf>
    <xf numFmtId="0" fontId="10" fillId="0" borderId="31" xfId="0" applyFont="1" applyBorder="1" applyAlignment="1">
      <alignment horizontal="left" indent="2"/>
    </xf>
    <xf numFmtId="0" fontId="11" fillId="32" borderId="34" xfId="0" applyFont="1" applyFill="1" applyBorder="1" applyAlignment="1">
      <alignment horizontal="left" vertical="center" wrapText="1" indent="2"/>
    </xf>
    <xf numFmtId="0" fontId="11" fillId="32" borderId="35" xfId="0" applyFont="1" applyFill="1" applyBorder="1" applyAlignment="1">
      <alignment horizontal="left" vertical="center" wrapText="1" indent="2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L203"/>
  <sheetViews>
    <sheetView tabSelected="1" view="pageBreakPreview" zoomScale="90" zoomScaleSheetLayoutView="90" zoomScalePageLayoutView="80" workbookViewId="0" topLeftCell="A82">
      <selection activeCell="U178" sqref="U178:U186"/>
    </sheetView>
  </sheetViews>
  <sheetFormatPr defaultColWidth="7.140625" defaultRowHeight="15"/>
  <cols>
    <col min="1" max="1" width="3.57421875" style="9" customWidth="1"/>
    <col min="2" max="2" width="4.28125" style="9" customWidth="1"/>
    <col min="3" max="3" width="12.421875" style="9" customWidth="1"/>
    <col min="4" max="4" width="10.7109375" style="9" customWidth="1"/>
    <col min="5" max="5" width="12.8515625" style="9" customWidth="1"/>
    <col min="6" max="6" width="6.00390625" style="9" customWidth="1"/>
    <col min="7" max="7" width="5.140625" style="9" customWidth="1"/>
    <col min="8" max="8" width="29.140625" style="9" customWidth="1"/>
    <col min="9" max="9" width="23.421875" style="9" customWidth="1"/>
    <col min="10" max="10" width="5.57421875" style="9" customWidth="1"/>
    <col min="11" max="11" width="10.00390625" style="9" customWidth="1"/>
    <col min="12" max="12" width="4.00390625" style="9" customWidth="1"/>
    <col min="13" max="13" width="12.8515625" style="9" customWidth="1"/>
    <col min="14" max="14" width="14.00390625" style="9" customWidth="1"/>
    <col min="15" max="15" width="12.28125" style="9" customWidth="1"/>
    <col min="16" max="16" width="13.57421875" style="9" customWidth="1"/>
    <col min="17" max="17" width="5.28125" style="9" customWidth="1"/>
    <col min="18" max="18" width="12.8515625" style="9" customWidth="1"/>
    <col min="19" max="19" width="13.7109375" style="9" customWidth="1"/>
    <col min="20" max="20" width="15.00390625" style="9" customWidth="1"/>
    <col min="21" max="21" width="17.140625" style="9" customWidth="1"/>
    <col min="22" max="22" width="11.8515625" style="9" customWidth="1"/>
    <col min="23" max="23" width="15.140625" style="9" customWidth="1"/>
    <col min="24" max="24" width="11.7109375" style="9" customWidth="1"/>
    <col min="25" max="25" width="5.7109375" style="9" customWidth="1"/>
    <col min="26" max="26" width="18.7109375" style="9" customWidth="1"/>
    <col min="27" max="27" width="7.421875" style="9" customWidth="1"/>
    <col min="28" max="28" width="7.57421875" style="9" customWidth="1"/>
    <col min="29" max="29" width="10.8515625" style="9" customWidth="1"/>
    <col min="30" max="30" width="12.8515625" style="9" customWidth="1"/>
    <col min="31" max="16384" width="7.140625" style="9" customWidth="1"/>
  </cols>
  <sheetData>
    <row r="1" spans="1:30" ht="15.75">
      <c r="A1" s="128" t="s">
        <v>325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X1" s="122" t="s">
        <v>324</v>
      </c>
      <c r="Y1" s="122"/>
      <c r="Z1" s="122"/>
      <c r="AA1" s="122"/>
      <c r="AB1" s="122"/>
      <c r="AC1" s="122"/>
      <c r="AD1" s="122"/>
    </row>
    <row r="2" spans="1:12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30" ht="15.75">
      <c r="A4" s="123"/>
      <c r="B4" s="123"/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</row>
    <row r="5" spans="1:30" ht="15.75">
      <c r="A5" s="32"/>
      <c r="B5" s="32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15.75">
      <c r="A6" s="32"/>
      <c r="B6" s="32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129" t="s">
        <v>328</v>
      </c>
      <c r="Y6" s="129"/>
      <c r="Z6" s="129"/>
      <c r="AA6" s="129"/>
      <c r="AB6" s="129"/>
      <c r="AC6" s="129"/>
      <c r="AD6" s="31"/>
    </row>
    <row r="7" spans="1:30" ht="15.75">
      <c r="A7" s="32"/>
      <c r="B7" s="32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133" t="s">
        <v>10</v>
      </c>
      <c r="Y7" s="133"/>
      <c r="Z7" s="133"/>
      <c r="AA7" s="133"/>
      <c r="AB7" s="133"/>
      <c r="AC7" s="133"/>
      <c r="AD7" s="31"/>
    </row>
    <row r="8" spans="1:30" ht="15.75">
      <c r="A8" s="32"/>
      <c r="B8" s="32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130" t="s">
        <v>11</v>
      </c>
      <c r="Y8" s="130"/>
      <c r="Z8" s="130"/>
      <c r="AA8" s="130"/>
      <c r="AB8" s="130"/>
      <c r="AC8" s="130"/>
      <c r="AD8" s="31"/>
    </row>
    <row r="9" spans="1:30" ht="15.75">
      <c r="A9" s="32"/>
      <c r="B9" s="32"/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31"/>
      <c r="Y9" s="131"/>
      <c r="Z9" s="131"/>
      <c r="AA9" s="131"/>
      <c r="AB9" s="131"/>
      <c r="AC9" s="131"/>
      <c r="AD9" s="31"/>
    </row>
    <row r="10" spans="1:30" ht="15.75">
      <c r="A10" s="32"/>
      <c r="B10" s="32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132" t="s">
        <v>12</v>
      </c>
      <c r="Y10" s="132"/>
      <c r="Z10" s="132"/>
      <c r="AA10" s="132"/>
      <c r="AB10" s="132"/>
      <c r="AC10" s="132"/>
      <c r="AD10" s="31"/>
    </row>
    <row r="11" spans="1:30" ht="15.75">
      <c r="A11" s="134" t="s">
        <v>466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</row>
    <row r="12" spans="1:8" ht="12.75">
      <c r="A12" s="114" t="s">
        <v>323</v>
      </c>
      <c r="B12" s="114"/>
      <c r="C12" s="114"/>
      <c r="D12" s="114"/>
      <c r="E12" s="114"/>
      <c r="F12" s="114"/>
      <c r="G12" s="114"/>
      <c r="H12" s="38" t="s">
        <v>2</v>
      </c>
    </row>
    <row r="13" spans="1:8" ht="12.75">
      <c r="A13" s="125" t="s">
        <v>322</v>
      </c>
      <c r="B13" s="126"/>
      <c r="C13" s="126"/>
      <c r="D13" s="126"/>
      <c r="E13" s="126"/>
      <c r="F13" s="126"/>
      <c r="G13" s="127"/>
      <c r="H13" s="38" t="s">
        <v>3</v>
      </c>
    </row>
    <row r="14" spans="1:8" ht="12.75">
      <c r="A14" s="114" t="s">
        <v>321</v>
      </c>
      <c r="B14" s="114"/>
      <c r="C14" s="114"/>
      <c r="D14" s="114"/>
      <c r="E14" s="114"/>
      <c r="F14" s="114"/>
      <c r="G14" s="114"/>
      <c r="H14" s="38" t="s">
        <v>9</v>
      </c>
    </row>
    <row r="15" spans="1:8" ht="12.75">
      <c r="A15" s="114" t="s">
        <v>320</v>
      </c>
      <c r="B15" s="114"/>
      <c r="C15" s="114"/>
      <c r="D15" s="114"/>
      <c r="E15" s="114"/>
      <c r="F15" s="114"/>
      <c r="G15" s="114"/>
      <c r="H15" s="38" t="s">
        <v>4</v>
      </c>
    </row>
    <row r="16" spans="1:8" ht="12.75">
      <c r="A16" s="114" t="s">
        <v>319</v>
      </c>
      <c r="B16" s="114"/>
      <c r="C16" s="114"/>
      <c r="D16" s="114"/>
      <c r="E16" s="114"/>
      <c r="F16" s="114"/>
      <c r="G16" s="114"/>
      <c r="H16" s="39" t="s">
        <v>5</v>
      </c>
    </row>
    <row r="17" spans="1:8" ht="12.75">
      <c r="A17" s="114" t="s">
        <v>318</v>
      </c>
      <c r="B17" s="114"/>
      <c r="C17" s="114"/>
      <c r="D17" s="114"/>
      <c r="E17" s="114"/>
      <c r="F17" s="114"/>
      <c r="G17" s="114"/>
      <c r="H17" s="39" t="s">
        <v>6</v>
      </c>
    </row>
    <row r="18" spans="1:8" ht="12.75">
      <c r="A18" s="114" t="s">
        <v>317</v>
      </c>
      <c r="B18" s="114"/>
      <c r="C18" s="114"/>
      <c r="D18" s="114"/>
      <c r="E18" s="114"/>
      <c r="F18" s="114"/>
      <c r="G18" s="114"/>
      <c r="H18" s="39" t="s">
        <v>7</v>
      </c>
    </row>
    <row r="19" spans="1:8" ht="12.75">
      <c r="A19" s="114" t="s">
        <v>316</v>
      </c>
      <c r="B19" s="114"/>
      <c r="C19" s="114"/>
      <c r="D19" s="114"/>
      <c r="E19" s="114"/>
      <c r="F19" s="114"/>
      <c r="G19" s="114"/>
      <c r="H19" s="38" t="s">
        <v>8</v>
      </c>
    </row>
    <row r="20" spans="1:7" ht="12.75">
      <c r="A20" s="114" t="s">
        <v>315</v>
      </c>
      <c r="B20" s="114"/>
      <c r="C20" s="114"/>
      <c r="D20" s="114"/>
      <c r="E20" s="114"/>
      <c r="F20" s="114"/>
      <c r="G20" s="114"/>
    </row>
    <row r="21" spans="1:3" ht="12.75">
      <c r="A21" s="30"/>
      <c r="B21" s="30"/>
      <c r="C21" s="30"/>
    </row>
    <row r="22" spans="1:30" ht="12.75">
      <c r="A22" s="107" t="s">
        <v>314</v>
      </c>
      <c r="B22" s="104" t="s">
        <v>313</v>
      </c>
      <c r="C22" s="104" t="s">
        <v>312</v>
      </c>
      <c r="D22" s="107" t="s">
        <v>311</v>
      </c>
      <c r="E22" s="107" t="s">
        <v>159</v>
      </c>
      <c r="F22" s="107" t="s">
        <v>310</v>
      </c>
      <c r="G22" s="107" t="s">
        <v>168</v>
      </c>
      <c r="H22" s="107" t="s">
        <v>309</v>
      </c>
      <c r="I22" s="107" t="s">
        <v>308</v>
      </c>
      <c r="J22" s="121" t="s">
        <v>307</v>
      </c>
      <c r="K22" s="121"/>
      <c r="L22" s="107" t="s">
        <v>306</v>
      </c>
      <c r="M22" s="121" t="s">
        <v>305</v>
      </c>
      <c r="N22" s="121"/>
      <c r="O22" s="107" t="s">
        <v>304</v>
      </c>
      <c r="P22" s="107" t="s">
        <v>268</v>
      </c>
      <c r="Q22" s="107" t="s">
        <v>303</v>
      </c>
      <c r="R22" s="104" t="s">
        <v>165</v>
      </c>
      <c r="S22" s="107" t="s">
        <v>269</v>
      </c>
      <c r="T22" s="107" t="s">
        <v>302</v>
      </c>
      <c r="U22" s="104" t="s">
        <v>301</v>
      </c>
      <c r="V22" s="115" t="s">
        <v>300</v>
      </c>
      <c r="W22" s="116"/>
      <c r="X22" s="117"/>
      <c r="Y22" s="107" t="s">
        <v>169</v>
      </c>
      <c r="Z22" s="107" t="s">
        <v>299</v>
      </c>
      <c r="AA22" s="107" t="s">
        <v>298</v>
      </c>
      <c r="AB22" s="107" t="s">
        <v>297</v>
      </c>
      <c r="AC22" s="104" t="s">
        <v>296</v>
      </c>
      <c r="AD22" s="107" t="s">
        <v>295</v>
      </c>
    </row>
    <row r="23" spans="1:30" ht="12.75">
      <c r="A23" s="107"/>
      <c r="B23" s="105"/>
      <c r="C23" s="105"/>
      <c r="D23" s="107"/>
      <c r="E23" s="107"/>
      <c r="F23" s="107"/>
      <c r="G23" s="107"/>
      <c r="H23" s="107"/>
      <c r="I23" s="107"/>
      <c r="J23" s="121"/>
      <c r="K23" s="121"/>
      <c r="L23" s="107"/>
      <c r="M23" s="121"/>
      <c r="N23" s="121"/>
      <c r="O23" s="107"/>
      <c r="P23" s="107"/>
      <c r="Q23" s="107"/>
      <c r="R23" s="105"/>
      <c r="S23" s="107"/>
      <c r="T23" s="107"/>
      <c r="U23" s="105"/>
      <c r="V23" s="118"/>
      <c r="W23" s="119"/>
      <c r="X23" s="120"/>
      <c r="Y23" s="107"/>
      <c r="Z23" s="107"/>
      <c r="AA23" s="107"/>
      <c r="AB23" s="107"/>
      <c r="AC23" s="105"/>
      <c r="AD23" s="107"/>
    </row>
    <row r="24" spans="1:30" ht="127.5">
      <c r="A24" s="107"/>
      <c r="B24" s="106"/>
      <c r="C24" s="106"/>
      <c r="D24" s="107"/>
      <c r="E24" s="107"/>
      <c r="F24" s="107"/>
      <c r="G24" s="107"/>
      <c r="H24" s="107" t="s">
        <v>294</v>
      </c>
      <c r="I24" s="107"/>
      <c r="J24" s="29" t="s">
        <v>167</v>
      </c>
      <c r="K24" s="29" t="s">
        <v>292</v>
      </c>
      <c r="L24" s="107"/>
      <c r="M24" s="29" t="s">
        <v>293</v>
      </c>
      <c r="N24" s="29" t="s">
        <v>292</v>
      </c>
      <c r="O24" s="107"/>
      <c r="P24" s="107"/>
      <c r="Q24" s="107"/>
      <c r="R24" s="106"/>
      <c r="S24" s="107"/>
      <c r="T24" s="107"/>
      <c r="U24" s="106"/>
      <c r="V24" s="29" t="s">
        <v>291</v>
      </c>
      <c r="W24" s="29" t="s">
        <v>290</v>
      </c>
      <c r="X24" s="29" t="s">
        <v>289</v>
      </c>
      <c r="Y24" s="107"/>
      <c r="Z24" s="107"/>
      <c r="AA24" s="107"/>
      <c r="AB24" s="107"/>
      <c r="AC24" s="106"/>
      <c r="AD24" s="107"/>
    </row>
    <row r="25" spans="1:30" ht="12.75">
      <c r="A25" s="27">
        <v>1</v>
      </c>
      <c r="B25" s="27">
        <v>2</v>
      </c>
      <c r="C25" s="28">
        <v>3</v>
      </c>
      <c r="D25" s="27">
        <v>4</v>
      </c>
      <c r="E25" s="28">
        <v>5</v>
      </c>
      <c r="F25" s="27">
        <v>6</v>
      </c>
      <c r="G25" s="28">
        <v>7</v>
      </c>
      <c r="H25" s="27">
        <v>8</v>
      </c>
      <c r="I25" s="28">
        <v>9</v>
      </c>
      <c r="J25" s="27">
        <v>10</v>
      </c>
      <c r="K25" s="28">
        <v>11</v>
      </c>
      <c r="L25" s="27">
        <v>12</v>
      </c>
      <c r="M25" s="28">
        <v>13</v>
      </c>
      <c r="N25" s="27">
        <v>14</v>
      </c>
      <c r="O25" s="28">
        <v>15</v>
      </c>
      <c r="P25" s="27">
        <v>16</v>
      </c>
      <c r="Q25" s="28">
        <v>17</v>
      </c>
      <c r="R25" s="27">
        <v>18</v>
      </c>
      <c r="S25" s="28">
        <v>19</v>
      </c>
      <c r="T25" s="27">
        <v>20</v>
      </c>
      <c r="U25" s="28">
        <v>21</v>
      </c>
      <c r="V25" s="27">
        <v>22</v>
      </c>
      <c r="W25" s="28">
        <v>23</v>
      </c>
      <c r="X25" s="27">
        <v>24</v>
      </c>
      <c r="Y25" s="28">
        <v>25</v>
      </c>
      <c r="Z25" s="27">
        <v>26</v>
      </c>
      <c r="AA25" s="28">
        <v>27</v>
      </c>
      <c r="AB25" s="27">
        <v>28</v>
      </c>
      <c r="AC25" s="28">
        <v>29</v>
      </c>
      <c r="AD25" s="27">
        <v>30</v>
      </c>
    </row>
    <row r="26" spans="1:30" ht="12.75">
      <c r="A26" s="108" t="s">
        <v>288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  <row r="27" spans="1:30" s="42" customFormat="1" ht="51">
      <c r="A27" s="64">
        <v>1</v>
      </c>
      <c r="B27" s="65"/>
      <c r="C27" s="43" t="s">
        <v>13</v>
      </c>
      <c r="D27" s="65" t="s">
        <v>363</v>
      </c>
      <c r="E27" s="65" t="s">
        <v>361</v>
      </c>
      <c r="F27" s="65"/>
      <c r="G27" s="65"/>
      <c r="H27" s="68" t="s">
        <v>129</v>
      </c>
      <c r="I27" s="43" t="s">
        <v>338</v>
      </c>
      <c r="J27" s="43">
        <v>876</v>
      </c>
      <c r="K27" s="43" t="s">
        <v>14</v>
      </c>
      <c r="L27" s="43">
        <v>1</v>
      </c>
      <c r="M27" s="44">
        <v>34406000000</v>
      </c>
      <c r="N27" s="44" t="s">
        <v>15</v>
      </c>
      <c r="O27" s="43" t="s">
        <v>13</v>
      </c>
      <c r="P27" s="64" t="s">
        <v>0</v>
      </c>
      <c r="Q27" s="65" t="s">
        <v>341</v>
      </c>
      <c r="R27" s="46">
        <v>42309</v>
      </c>
      <c r="S27" s="46">
        <v>42370</v>
      </c>
      <c r="T27" s="46">
        <v>42705</v>
      </c>
      <c r="U27" s="47">
        <v>454500</v>
      </c>
      <c r="V27" s="48" t="s">
        <v>284</v>
      </c>
      <c r="W27" s="47">
        <f aca="true" t="shared" si="0" ref="W27:W49">U27</f>
        <v>454500</v>
      </c>
      <c r="X27" s="48" t="s">
        <v>284</v>
      </c>
      <c r="Y27" s="64" t="s">
        <v>258</v>
      </c>
      <c r="Z27" s="64" t="s">
        <v>130</v>
      </c>
      <c r="AA27" s="66"/>
      <c r="AB27" s="64"/>
      <c r="AC27" s="64" t="s">
        <v>131</v>
      </c>
      <c r="AD27" s="64"/>
    </row>
    <row r="28" spans="1:30" s="42" customFormat="1" ht="76.5">
      <c r="A28" s="64">
        <v>2</v>
      </c>
      <c r="B28" s="65"/>
      <c r="C28" s="43" t="s">
        <v>13</v>
      </c>
      <c r="D28" s="68" t="s">
        <v>414</v>
      </c>
      <c r="E28" s="68" t="s">
        <v>414</v>
      </c>
      <c r="F28" s="65"/>
      <c r="G28" s="65"/>
      <c r="H28" s="82" t="s">
        <v>474</v>
      </c>
      <c r="I28" s="43" t="s">
        <v>21</v>
      </c>
      <c r="J28" s="43">
        <v>876</v>
      </c>
      <c r="K28" s="43" t="s">
        <v>14</v>
      </c>
      <c r="L28" s="43">
        <v>1</v>
      </c>
      <c r="M28" s="44">
        <v>34406000000</v>
      </c>
      <c r="N28" s="44" t="s">
        <v>15</v>
      </c>
      <c r="O28" s="43" t="s">
        <v>13</v>
      </c>
      <c r="P28" s="64" t="s">
        <v>1</v>
      </c>
      <c r="Q28" s="65" t="s">
        <v>341</v>
      </c>
      <c r="R28" s="46">
        <v>42309</v>
      </c>
      <c r="S28" s="46">
        <v>42370</v>
      </c>
      <c r="T28" s="46">
        <v>42705</v>
      </c>
      <c r="U28" s="78">
        <v>138720</v>
      </c>
      <c r="V28" s="48" t="s">
        <v>284</v>
      </c>
      <c r="W28" s="47">
        <f t="shared" si="0"/>
        <v>138720</v>
      </c>
      <c r="X28" s="48" t="s">
        <v>284</v>
      </c>
      <c r="Y28" s="64" t="s">
        <v>256</v>
      </c>
      <c r="Z28" s="64" t="s">
        <v>134</v>
      </c>
      <c r="AA28" s="66"/>
      <c r="AB28" s="64"/>
      <c r="AC28" s="64" t="s">
        <v>135</v>
      </c>
      <c r="AD28" s="64"/>
    </row>
    <row r="29" spans="1:30" s="42" customFormat="1" ht="51">
      <c r="A29" s="64">
        <v>3</v>
      </c>
      <c r="B29" s="65"/>
      <c r="C29" s="43" t="s">
        <v>13</v>
      </c>
      <c r="D29" s="65" t="s">
        <v>162</v>
      </c>
      <c r="E29" s="65" t="s">
        <v>349</v>
      </c>
      <c r="F29" s="65"/>
      <c r="G29" s="65"/>
      <c r="H29" s="68" t="s">
        <v>132</v>
      </c>
      <c r="I29" s="43" t="s">
        <v>338</v>
      </c>
      <c r="J29" s="43">
        <v>876</v>
      </c>
      <c r="K29" s="43" t="s">
        <v>14</v>
      </c>
      <c r="L29" s="43">
        <v>1</v>
      </c>
      <c r="M29" s="44">
        <v>34406000000</v>
      </c>
      <c r="N29" s="44" t="s">
        <v>15</v>
      </c>
      <c r="O29" s="43" t="s">
        <v>13</v>
      </c>
      <c r="P29" s="64" t="s">
        <v>0</v>
      </c>
      <c r="Q29" s="65" t="s">
        <v>341</v>
      </c>
      <c r="R29" s="69">
        <v>42339</v>
      </c>
      <c r="S29" s="46">
        <v>42370</v>
      </c>
      <c r="T29" s="46">
        <v>42705</v>
      </c>
      <c r="U29" s="47">
        <f>231260-50000</f>
        <v>181260</v>
      </c>
      <c r="V29" s="48" t="s">
        <v>284</v>
      </c>
      <c r="W29" s="47">
        <f t="shared" si="0"/>
        <v>181260</v>
      </c>
      <c r="X29" s="48" t="s">
        <v>284</v>
      </c>
      <c r="Y29" s="64" t="s">
        <v>258</v>
      </c>
      <c r="Z29" s="43" t="s">
        <v>19</v>
      </c>
      <c r="AA29" s="66"/>
      <c r="AB29" s="64"/>
      <c r="AC29" s="64" t="s">
        <v>20</v>
      </c>
      <c r="AD29" s="64"/>
    </row>
    <row r="30" spans="1:30" s="42" customFormat="1" ht="51">
      <c r="A30" s="64">
        <v>4</v>
      </c>
      <c r="B30" s="65"/>
      <c r="C30" s="43" t="s">
        <v>13</v>
      </c>
      <c r="D30" s="65" t="s">
        <v>352</v>
      </c>
      <c r="E30" s="74" t="s">
        <v>353</v>
      </c>
      <c r="F30" s="65"/>
      <c r="G30" s="65"/>
      <c r="H30" s="68" t="s">
        <v>126</v>
      </c>
      <c r="I30" s="43" t="s">
        <v>338</v>
      </c>
      <c r="J30" s="43">
        <v>876</v>
      </c>
      <c r="K30" s="43" t="s">
        <v>14</v>
      </c>
      <c r="L30" s="43">
        <v>1</v>
      </c>
      <c r="M30" s="44">
        <v>34406000000</v>
      </c>
      <c r="N30" s="44" t="s">
        <v>15</v>
      </c>
      <c r="O30" s="43" t="s">
        <v>13</v>
      </c>
      <c r="P30" s="64" t="s">
        <v>1</v>
      </c>
      <c r="Q30" s="65" t="s">
        <v>341</v>
      </c>
      <c r="R30" s="46">
        <v>42339</v>
      </c>
      <c r="S30" s="46">
        <v>42370</v>
      </c>
      <c r="T30" s="46">
        <v>42705</v>
      </c>
      <c r="U30" s="47">
        <v>1021956.1000000001</v>
      </c>
      <c r="V30" s="48" t="s">
        <v>284</v>
      </c>
      <c r="W30" s="47">
        <f t="shared" si="0"/>
        <v>1021956.1000000001</v>
      </c>
      <c r="X30" s="48" t="s">
        <v>284</v>
      </c>
      <c r="Y30" s="64" t="s">
        <v>213</v>
      </c>
      <c r="Z30" s="67" t="s">
        <v>127</v>
      </c>
      <c r="AA30" s="47"/>
      <c r="AB30" s="64"/>
      <c r="AC30" s="64" t="s">
        <v>128</v>
      </c>
      <c r="AD30" s="64"/>
    </row>
    <row r="31" spans="1:30" s="42" customFormat="1" ht="51">
      <c r="A31" s="64">
        <v>5</v>
      </c>
      <c r="B31" s="65"/>
      <c r="C31" s="43" t="s">
        <v>13</v>
      </c>
      <c r="D31" s="65" t="s">
        <v>363</v>
      </c>
      <c r="E31" s="65" t="s">
        <v>362</v>
      </c>
      <c r="F31" s="65"/>
      <c r="G31" s="65"/>
      <c r="H31" s="68" t="s">
        <v>133</v>
      </c>
      <c r="I31" s="43" t="s">
        <v>338</v>
      </c>
      <c r="J31" s="43">
        <v>876</v>
      </c>
      <c r="K31" s="43" t="s">
        <v>14</v>
      </c>
      <c r="L31" s="43">
        <v>1</v>
      </c>
      <c r="M31" s="44">
        <v>34406000000</v>
      </c>
      <c r="N31" s="44" t="s">
        <v>15</v>
      </c>
      <c r="O31" s="43" t="s">
        <v>13</v>
      </c>
      <c r="P31" s="64" t="s">
        <v>0</v>
      </c>
      <c r="Q31" s="65" t="s">
        <v>341</v>
      </c>
      <c r="R31" s="46">
        <v>42339</v>
      </c>
      <c r="S31" s="46">
        <v>42370</v>
      </c>
      <c r="T31" s="46">
        <v>42705</v>
      </c>
      <c r="U31" s="78">
        <v>253076.78</v>
      </c>
      <c r="V31" s="48" t="s">
        <v>284</v>
      </c>
      <c r="W31" s="47">
        <f t="shared" si="0"/>
        <v>253076.78</v>
      </c>
      <c r="X31" s="48" t="s">
        <v>284</v>
      </c>
      <c r="Y31" s="64" t="s">
        <v>258</v>
      </c>
      <c r="Z31" s="64" t="s">
        <v>130</v>
      </c>
      <c r="AA31" s="66"/>
      <c r="AB31" s="64"/>
      <c r="AC31" s="64" t="s">
        <v>131</v>
      </c>
      <c r="AD31" s="64"/>
    </row>
    <row r="32" spans="1:30" s="42" customFormat="1" ht="51">
      <c r="A32" s="64">
        <v>6</v>
      </c>
      <c r="B32" s="43"/>
      <c r="C32" s="43" t="s">
        <v>13</v>
      </c>
      <c r="D32" s="44" t="s">
        <v>500</v>
      </c>
      <c r="E32" s="44" t="s">
        <v>376</v>
      </c>
      <c r="F32" s="43"/>
      <c r="G32" s="43"/>
      <c r="H32" s="45" t="s">
        <v>51</v>
      </c>
      <c r="I32" s="43" t="s">
        <v>338</v>
      </c>
      <c r="J32" s="43">
        <v>876</v>
      </c>
      <c r="K32" s="43" t="s">
        <v>14</v>
      </c>
      <c r="L32" s="43">
        <v>1</v>
      </c>
      <c r="M32" s="44">
        <v>34406000000</v>
      </c>
      <c r="N32" s="44" t="s">
        <v>15</v>
      </c>
      <c r="O32" s="43" t="s">
        <v>13</v>
      </c>
      <c r="P32" s="44" t="s">
        <v>339</v>
      </c>
      <c r="Q32" s="43" t="s">
        <v>164</v>
      </c>
      <c r="R32" s="46">
        <v>42339</v>
      </c>
      <c r="S32" s="46">
        <v>42370</v>
      </c>
      <c r="T32" s="46">
        <v>42705</v>
      </c>
      <c r="U32" s="77">
        <v>63739</v>
      </c>
      <c r="V32" s="48" t="s">
        <v>284</v>
      </c>
      <c r="W32" s="47">
        <f t="shared" si="0"/>
        <v>63739</v>
      </c>
      <c r="X32" s="48" t="s">
        <v>284</v>
      </c>
      <c r="Y32" s="43" t="s">
        <v>258</v>
      </c>
      <c r="Z32" s="43" t="s">
        <v>16</v>
      </c>
      <c r="AA32" s="50"/>
      <c r="AB32" s="43"/>
      <c r="AC32" s="44" t="s">
        <v>17</v>
      </c>
      <c r="AD32" s="43"/>
    </row>
    <row r="33" spans="1:30" s="42" customFormat="1" ht="51">
      <c r="A33" s="64">
        <v>7</v>
      </c>
      <c r="B33" s="43"/>
      <c r="C33" s="43" t="s">
        <v>13</v>
      </c>
      <c r="D33" s="44" t="s">
        <v>500</v>
      </c>
      <c r="E33" s="83" t="s">
        <v>373</v>
      </c>
      <c r="F33" s="43"/>
      <c r="G33" s="43"/>
      <c r="H33" s="76" t="s">
        <v>52</v>
      </c>
      <c r="I33" s="43" t="s">
        <v>338</v>
      </c>
      <c r="J33" s="43">
        <v>876</v>
      </c>
      <c r="K33" s="43" t="s">
        <v>14</v>
      </c>
      <c r="L33" s="43">
        <v>1</v>
      </c>
      <c r="M33" s="44">
        <v>34406000000</v>
      </c>
      <c r="N33" s="44" t="s">
        <v>15</v>
      </c>
      <c r="O33" s="43" t="s">
        <v>13</v>
      </c>
      <c r="P33" s="43" t="s">
        <v>163</v>
      </c>
      <c r="Q33" s="43" t="s">
        <v>164</v>
      </c>
      <c r="R33" s="46">
        <v>42339</v>
      </c>
      <c r="S33" s="46">
        <v>42370</v>
      </c>
      <c r="T33" s="46">
        <v>42705</v>
      </c>
      <c r="U33" s="77">
        <v>99000</v>
      </c>
      <c r="V33" s="48" t="s">
        <v>284</v>
      </c>
      <c r="W33" s="47">
        <f t="shared" si="0"/>
        <v>99000</v>
      </c>
      <c r="X33" s="48" t="s">
        <v>284</v>
      </c>
      <c r="Y33" s="43" t="s">
        <v>258</v>
      </c>
      <c r="Z33" s="43" t="s">
        <v>16</v>
      </c>
      <c r="AA33" s="50"/>
      <c r="AB33" s="43"/>
      <c r="AC33" s="44" t="s">
        <v>17</v>
      </c>
      <c r="AD33" s="43"/>
    </row>
    <row r="34" spans="1:30" s="42" customFormat="1" ht="51">
      <c r="A34" s="64">
        <v>8</v>
      </c>
      <c r="B34" s="43"/>
      <c r="C34" s="43" t="s">
        <v>13</v>
      </c>
      <c r="D34" s="44" t="s">
        <v>365</v>
      </c>
      <c r="E34" s="57" t="s">
        <v>366</v>
      </c>
      <c r="F34" s="43"/>
      <c r="G34" s="43"/>
      <c r="H34" s="45" t="s">
        <v>484</v>
      </c>
      <c r="I34" s="43" t="s">
        <v>338</v>
      </c>
      <c r="J34" s="43">
        <v>876</v>
      </c>
      <c r="K34" s="43" t="s">
        <v>14</v>
      </c>
      <c r="L34" s="43">
        <v>1</v>
      </c>
      <c r="M34" s="44">
        <v>34406000000</v>
      </c>
      <c r="N34" s="44" t="s">
        <v>15</v>
      </c>
      <c r="O34" s="43" t="s">
        <v>13</v>
      </c>
      <c r="P34" s="68" t="s">
        <v>0</v>
      </c>
      <c r="Q34" s="68" t="s">
        <v>341</v>
      </c>
      <c r="R34" s="46">
        <v>42339</v>
      </c>
      <c r="S34" s="46">
        <v>42370</v>
      </c>
      <c r="T34" s="46">
        <v>42705</v>
      </c>
      <c r="U34" s="99">
        <v>137000</v>
      </c>
      <c r="V34" s="48" t="s">
        <v>284</v>
      </c>
      <c r="W34" s="47">
        <f t="shared" si="0"/>
        <v>137000</v>
      </c>
      <c r="X34" s="48" t="s">
        <v>284</v>
      </c>
      <c r="Y34" s="43" t="s">
        <v>258</v>
      </c>
      <c r="Z34" s="43" t="s">
        <v>16</v>
      </c>
      <c r="AA34" s="49"/>
      <c r="AB34" s="43"/>
      <c r="AC34" s="44" t="s">
        <v>17</v>
      </c>
      <c r="AD34" s="43"/>
    </row>
    <row r="35" spans="1:30" s="42" customFormat="1" ht="51">
      <c r="A35" s="64">
        <v>9</v>
      </c>
      <c r="B35" s="65"/>
      <c r="C35" s="43" t="s">
        <v>13</v>
      </c>
      <c r="D35" s="65" t="s">
        <v>365</v>
      </c>
      <c r="E35" s="65" t="s">
        <v>365</v>
      </c>
      <c r="F35" s="65"/>
      <c r="G35" s="65"/>
      <c r="H35" s="68" t="s">
        <v>364</v>
      </c>
      <c r="I35" s="43" t="s">
        <v>338</v>
      </c>
      <c r="J35" s="43">
        <v>876</v>
      </c>
      <c r="K35" s="43" t="s">
        <v>14</v>
      </c>
      <c r="L35" s="43">
        <v>1</v>
      </c>
      <c r="M35" s="44">
        <v>34406000000</v>
      </c>
      <c r="N35" s="44" t="s">
        <v>15</v>
      </c>
      <c r="O35" s="43" t="s">
        <v>13</v>
      </c>
      <c r="P35" s="64" t="s">
        <v>163</v>
      </c>
      <c r="Q35" s="68" t="s">
        <v>164</v>
      </c>
      <c r="R35" s="46">
        <v>42339</v>
      </c>
      <c r="S35" s="46">
        <v>42370</v>
      </c>
      <c r="T35" s="46">
        <v>42705</v>
      </c>
      <c r="U35" s="78">
        <v>80200</v>
      </c>
      <c r="V35" s="48" t="s">
        <v>284</v>
      </c>
      <c r="W35" s="47">
        <f t="shared" si="0"/>
        <v>80200</v>
      </c>
      <c r="X35" s="48" t="s">
        <v>284</v>
      </c>
      <c r="Y35" s="64" t="s">
        <v>258</v>
      </c>
      <c r="Z35" s="43" t="s">
        <v>16</v>
      </c>
      <c r="AA35" s="66"/>
      <c r="AB35" s="64"/>
      <c r="AC35" s="64" t="s">
        <v>17</v>
      </c>
      <c r="AD35" s="64"/>
    </row>
    <row r="36" spans="1:30" s="42" customFormat="1" ht="51">
      <c r="A36" s="64">
        <v>10</v>
      </c>
      <c r="B36" s="65"/>
      <c r="C36" s="43" t="s">
        <v>13</v>
      </c>
      <c r="D36" s="65" t="s">
        <v>365</v>
      </c>
      <c r="E36" s="65" t="s">
        <v>365</v>
      </c>
      <c r="F36" s="65"/>
      <c r="G36" s="65"/>
      <c r="H36" s="68" t="s">
        <v>367</v>
      </c>
      <c r="I36" s="43" t="s">
        <v>338</v>
      </c>
      <c r="J36" s="43">
        <v>876</v>
      </c>
      <c r="K36" s="43" t="s">
        <v>14</v>
      </c>
      <c r="L36" s="43">
        <v>1</v>
      </c>
      <c r="M36" s="44">
        <v>34406000000</v>
      </c>
      <c r="N36" s="44" t="s">
        <v>15</v>
      </c>
      <c r="O36" s="43" t="s">
        <v>13</v>
      </c>
      <c r="P36" s="64" t="s">
        <v>163</v>
      </c>
      <c r="Q36" s="65" t="s">
        <v>164</v>
      </c>
      <c r="R36" s="46">
        <v>42339</v>
      </c>
      <c r="S36" s="46">
        <v>42370</v>
      </c>
      <c r="T36" s="46">
        <v>42705</v>
      </c>
      <c r="U36" s="78">
        <v>66190</v>
      </c>
      <c r="V36" s="48" t="s">
        <v>284</v>
      </c>
      <c r="W36" s="47">
        <f t="shared" si="0"/>
        <v>66190</v>
      </c>
      <c r="X36" s="48" t="s">
        <v>284</v>
      </c>
      <c r="Y36" s="64" t="s">
        <v>258</v>
      </c>
      <c r="Z36" s="43" t="s">
        <v>16</v>
      </c>
      <c r="AA36" s="66"/>
      <c r="AB36" s="64"/>
      <c r="AC36" s="64" t="s">
        <v>17</v>
      </c>
      <c r="AD36" s="64"/>
    </row>
    <row r="37" spans="1:30" s="42" customFormat="1" ht="51">
      <c r="A37" s="64">
        <v>11</v>
      </c>
      <c r="B37" s="65"/>
      <c r="C37" s="43" t="s">
        <v>13</v>
      </c>
      <c r="D37" s="65" t="s">
        <v>365</v>
      </c>
      <c r="E37" s="65" t="s">
        <v>365</v>
      </c>
      <c r="F37" s="65"/>
      <c r="G37" s="65"/>
      <c r="H37" s="68" t="s">
        <v>368</v>
      </c>
      <c r="I37" s="43" t="s">
        <v>338</v>
      </c>
      <c r="J37" s="43">
        <v>876</v>
      </c>
      <c r="K37" s="43" t="s">
        <v>14</v>
      </c>
      <c r="L37" s="43">
        <v>1</v>
      </c>
      <c r="M37" s="44">
        <v>34406000000</v>
      </c>
      <c r="N37" s="44" t="s">
        <v>15</v>
      </c>
      <c r="O37" s="43" t="s">
        <v>13</v>
      </c>
      <c r="P37" s="64" t="s">
        <v>163</v>
      </c>
      <c r="Q37" s="65" t="s">
        <v>164</v>
      </c>
      <c r="R37" s="46">
        <v>42339</v>
      </c>
      <c r="S37" s="46">
        <v>42370</v>
      </c>
      <c r="T37" s="46">
        <v>42705</v>
      </c>
      <c r="U37" s="78">
        <v>65960</v>
      </c>
      <c r="V37" s="48" t="s">
        <v>284</v>
      </c>
      <c r="W37" s="47">
        <f t="shared" si="0"/>
        <v>65960</v>
      </c>
      <c r="X37" s="48" t="s">
        <v>284</v>
      </c>
      <c r="Y37" s="64" t="s">
        <v>258</v>
      </c>
      <c r="Z37" s="43" t="s">
        <v>16</v>
      </c>
      <c r="AA37" s="66"/>
      <c r="AB37" s="64"/>
      <c r="AC37" s="64" t="s">
        <v>17</v>
      </c>
      <c r="AD37" s="64"/>
    </row>
    <row r="38" spans="1:30" s="42" customFormat="1" ht="51">
      <c r="A38" s="64">
        <v>12</v>
      </c>
      <c r="B38" s="65"/>
      <c r="C38" s="43" t="s">
        <v>13</v>
      </c>
      <c r="D38" s="65" t="s">
        <v>365</v>
      </c>
      <c r="E38" s="65" t="s">
        <v>365</v>
      </c>
      <c r="F38" s="65"/>
      <c r="G38" s="65"/>
      <c r="H38" s="68" t="s">
        <v>369</v>
      </c>
      <c r="I38" s="43" t="s">
        <v>338</v>
      </c>
      <c r="J38" s="43">
        <v>876</v>
      </c>
      <c r="K38" s="43" t="s">
        <v>14</v>
      </c>
      <c r="L38" s="43">
        <v>1</v>
      </c>
      <c r="M38" s="44">
        <v>34406000000</v>
      </c>
      <c r="N38" s="44" t="s">
        <v>15</v>
      </c>
      <c r="O38" s="43" t="s">
        <v>13</v>
      </c>
      <c r="P38" s="64" t="s">
        <v>163</v>
      </c>
      <c r="Q38" s="68" t="s">
        <v>164</v>
      </c>
      <c r="R38" s="46">
        <v>42339</v>
      </c>
      <c r="S38" s="46">
        <v>42370</v>
      </c>
      <c r="T38" s="46">
        <v>42705</v>
      </c>
      <c r="U38" s="78">
        <v>76140</v>
      </c>
      <c r="V38" s="48" t="s">
        <v>284</v>
      </c>
      <c r="W38" s="47">
        <f t="shared" si="0"/>
        <v>76140</v>
      </c>
      <c r="X38" s="48" t="s">
        <v>284</v>
      </c>
      <c r="Y38" s="64" t="s">
        <v>258</v>
      </c>
      <c r="Z38" s="43" t="s">
        <v>16</v>
      </c>
      <c r="AA38" s="66"/>
      <c r="AB38" s="64"/>
      <c r="AC38" s="64" t="s">
        <v>17</v>
      </c>
      <c r="AD38" s="64"/>
    </row>
    <row r="39" spans="1:30" s="42" customFormat="1" ht="51">
      <c r="A39" s="64">
        <v>13</v>
      </c>
      <c r="B39" s="65"/>
      <c r="C39" s="43" t="s">
        <v>13</v>
      </c>
      <c r="D39" s="65" t="s">
        <v>365</v>
      </c>
      <c r="E39" s="65" t="s">
        <v>365</v>
      </c>
      <c r="F39" s="65"/>
      <c r="G39" s="65"/>
      <c r="H39" s="68" t="s">
        <v>370</v>
      </c>
      <c r="I39" s="43" t="s">
        <v>338</v>
      </c>
      <c r="J39" s="43">
        <v>876</v>
      </c>
      <c r="K39" s="43" t="s">
        <v>14</v>
      </c>
      <c r="L39" s="43">
        <v>1</v>
      </c>
      <c r="M39" s="44">
        <v>34406000000</v>
      </c>
      <c r="N39" s="44" t="s">
        <v>15</v>
      </c>
      <c r="O39" s="43" t="s">
        <v>13</v>
      </c>
      <c r="P39" s="64" t="s">
        <v>163</v>
      </c>
      <c r="Q39" s="65" t="s">
        <v>164</v>
      </c>
      <c r="R39" s="46">
        <v>42339</v>
      </c>
      <c r="S39" s="46">
        <v>42370</v>
      </c>
      <c r="T39" s="46">
        <v>42705</v>
      </c>
      <c r="U39" s="78">
        <v>25570</v>
      </c>
      <c r="V39" s="48" t="s">
        <v>284</v>
      </c>
      <c r="W39" s="47">
        <f t="shared" si="0"/>
        <v>25570</v>
      </c>
      <c r="X39" s="48" t="s">
        <v>284</v>
      </c>
      <c r="Y39" s="64" t="s">
        <v>258</v>
      </c>
      <c r="Z39" s="43" t="s">
        <v>16</v>
      </c>
      <c r="AA39" s="66"/>
      <c r="AB39" s="64"/>
      <c r="AC39" s="64" t="s">
        <v>17</v>
      </c>
      <c r="AD39" s="64"/>
    </row>
    <row r="40" spans="1:30" s="42" customFormat="1" ht="51">
      <c r="A40" s="64">
        <v>14</v>
      </c>
      <c r="B40" s="65"/>
      <c r="C40" s="43" t="s">
        <v>13</v>
      </c>
      <c r="D40" s="65" t="s">
        <v>365</v>
      </c>
      <c r="E40" s="65" t="s">
        <v>365</v>
      </c>
      <c r="F40" s="65"/>
      <c r="G40" s="65"/>
      <c r="H40" s="68" t="s">
        <v>371</v>
      </c>
      <c r="I40" s="43" t="s">
        <v>338</v>
      </c>
      <c r="J40" s="43">
        <v>876</v>
      </c>
      <c r="K40" s="43" t="s">
        <v>14</v>
      </c>
      <c r="L40" s="43">
        <v>1</v>
      </c>
      <c r="M40" s="44">
        <v>34406000000</v>
      </c>
      <c r="N40" s="44" t="s">
        <v>15</v>
      </c>
      <c r="O40" s="43" t="s">
        <v>13</v>
      </c>
      <c r="P40" s="64" t="s">
        <v>163</v>
      </c>
      <c r="Q40" s="68" t="s">
        <v>164</v>
      </c>
      <c r="R40" s="46">
        <v>42339</v>
      </c>
      <c r="S40" s="46">
        <v>42370</v>
      </c>
      <c r="T40" s="46">
        <v>42705</v>
      </c>
      <c r="U40" s="78">
        <v>66160</v>
      </c>
      <c r="V40" s="48" t="s">
        <v>284</v>
      </c>
      <c r="W40" s="47">
        <f t="shared" si="0"/>
        <v>66160</v>
      </c>
      <c r="X40" s="48" t="s">
        <v>284</v>
      </c>
      <c r="Y40" s="64" t="s">
        <v>258</v>
      </c>
      <c r="Z40" s="43" t="s">
        <v>16</v>
      </c>
      <c r="AA40" s="66"/>
      <c r="AB40" s="64"/>
      <c r="AC40" s="64" t="s">
        <v>17</v>
      </c>
      <c r="AD40" s="64"/>
    </row>
    <row r="41" spans="1:30" s="63" customFormat="1" ht="51">
      <c r="A41" s="64">
        <v>15</v>
      </c>
      <c r="B41" s="65"/>
      <c r="C41" s="43" t="s">
        <v>13</v>
      </c>
      <c r="D41" s="65" t="s">
        <v>365</v>
      </c>
      <c r="E41" s="65" t="s">
        <v>365</v>
      </c>
      <c r="F41" s="65"/>
      <c r="G41" s="65"/>
      <c r="H41" s="68" t="s">
        <v>150</v>
      </c>
      <c r="I41" s="43" t="s">
        <v>338</v>
      </c>
      <c r="J41" s="43">
        <v>876</v>
      </c>
      <c r="K41" s="43" t="s">
        <v>14</v>
      </c>
      <c r="L41" s="43">
        <v>1</v>
      </c>
      <c r="M41" s="44">
        <v>34406000000</v>
      </c>
      <c r="N41" s="44" t="s">
        <v>15</v>
      </c>
      <c r="O41" s="43" t="s">
        <v>13</v>
      </c>
      <c r="P41" s="64" t="s">
        <v>163</v>
      </c>
      <c r="Q41" s="68" t="s">
        <v>164</v>
      </c>
      <c r="R41" s="46">
        <v>42339</v>
      </c>
      <c r="S41" s="46">
        <v>42370</v>
      </c>
      <c r="T41" s="46">
        <v>42705</v>
      </c>
      <c r="U41" s="78">
        <v>60130</v>
      </c>
      <c r="V41" s="48" t="s">
        <v>284</v>
      </c>
      <c r="W41" s="47">
        <f t="shared" si="0"/>
        <v>60130</v>
      </c>
      <c r="X41" s="48" t="s">
        <v>284</v>
      </c>
      <c r="Y41" s="64" t="s">
        <v>258</v>
      </c>
      <c r="Z41" s="43" t="s">
        <v>16</v>
      </c>
      <c r="AA41" s="66"/>
      <c r="AB41" s="64"/>
      <c r="AC41" s="64" t="s">
        <v>17</v>
      </c>
      <c r="AD41" s="64"/>
    </row>
    <row r="42" spans="1:30" s="42" customFormat="1" ht="51">
      <c r="A42" s="64">
        <v>16</v>
      </c>
      <c r="B42" s="65"/>
      <c r="C42" s="43" t="s">
        <v>13</v>
      </c>
      <c r="D42" s="65" t="s">
        <v>365</v>
      </c>
      <c r="E42" s="65" t="s">
        <v>365</v>
      </c>
      <c r="F42" s="65"/>
      <c r="G42" s="65"/>
      <c r="H42" s="68" t="s">
        <v>151</v>
      </c>
      <c r="I42" s="43" t="s">
        <v>338</v>
      </c>
      <c r="J42" s="43">
        <v>876</v>
      </c>
      <c r="K42" s="43" t="s">
        <v>14</v>
      </c>
      <c r="L42" s="43">
        <v>1</v>
      </c>
      <c r="M42" s="44">
        <v>34406000000</v>
      </c>
      <c r="N42" s="44" t="s">
        <v>15</v>
      </c>
      <c r="O42" s="43" t="s">
        <v>13</v>
      </c>
      <c r="P42" s="64" t="s">
        <v>163</v>
      </c>
      <c r="Q42" s="65" t="s">
        <v>164</v>
      </c>
      <c r="R42" s="46">
        <v>42339</v>
      </c>
      <c r="S42" s="46">
        <v>42370</v>
      </c>
      <c r="T42" s="46">
        <v>42705</v>
      </c>
      <c r="U42" s="78">
        <v>22840</v>
      </c>
      <c r="V42" s="48" t="s">
        <v>284</v>
      </c>
      <c r="W42" s="47">
        <f t="shared" si="0"/>
        <v>22840</v>
      </c>
      <c r="X42" s="48" t="s">
        <v>284</v>
      </c>
      <c r="Y42" s="64" t="s">
        <v>258</v>
      </c>
      <c r="Z42" s="43" t="s">
        <v>16</v>
      </c>
      <c r="AA42" s="66"/>
      <c r="AB42" s="64"/>
      <c r="AC42" s="64" t="s">
        <v>17</v>
      </c>
      <c r="AD42" s="64"/>
    </row>
    <row r="43" spans="1:30" s="42" customFormat="1" ht="51">
      <c r="A43" s="64">
        <v>17</v>
      </c>
      <c r="B43" s="43"/>
      <c r="C43" s="43" t="s">
        <v>13</v>
      </c>
      <c r="D43" s="44" t="s">
        <v>383</v>
      </c>
      <c r="E43" s="44" t="s">
        <v>382</v>
      </c>
      <c r="F43" s="43"/>
      <c r="G43" s="43"/>
      <c r="H43" s="45" t="s">
        <v>97</v>
      </c>
      <c r="I43" s="43" t="s">
        <v>338</v>
      </c>
      <c r="J43" s="43">
        <v>876</v>
      </c>
      <c r="K43" s="43" t="s">
        <v>14</v>
      </c>
      <c r="L43" s="43">
        <v>1</v>
      </c>
      <c r="M43" s="44">
        <v>34406000000</v>
      </c>
      <c r="N43" s="44" t="s">
        <v>15</v>
      </c>
      <c r="O43" s="43" t="s">
        <v>13</v>
      </c>
      <c r="P43" s="43" t="s">
        <v>163</v>
      </c>
      <c r="Q43" s="43" t="s">
        <v>164</v>
      </c>
      <c r="R43" s="46">
        <v>42339</v>
      </c>
      <c r="S43" s="46">
        <v>42370</v>
      </c>
      <c r="T43" s="46">
        <v>42705</v>
      </c>
      <c r="U43" s="49">
        <v>99715</v>
      </c>
      <c r="V43" s="48" t="s">
        <v>284</v>
      </c>
      <c r="W43" s="47">
        <f t="shared" si="0"/>
        <v>99715</v>
      </c>
      <c r="X43" s="48" t="s">
        <v>284</v>
      </c>
      <c r="Y43" s="43" t="s">
        <v>253</v>
      </c>
      <c r="Z43" s="43" t="s">
        <v>98</v>
      </c>
      <c r="AA43" s="50"/>
      <c r="AB43" s="43"/>
      <c r="AC43" s="51" t="s">
        <v>99</v>
      </c>
      <c r="AD43" s="43"/>
    </row>
    <row r="44" spans="1:30" s="42" customFormat="1" ht="51">
      <c r="A44" s="64">
        <v>18</v>
      </c>
      <c r="B44" s="43"/>
      <c r="C44" s="43" t="s">
        <v>13</v>
      </c>
      <c r="D44" s="44" t="s">
        <v>383</v>
      </c>
      <c r="E44" s="44" t="s">
        <v>384</v>
      </c>
      <c r="F44" s="43"/>
      <c r="G44" s="43"/>
      <c r="H44" s="45" t="s">
        <v>506</v>
      </c>
      <c r="I44" s="43" t="s">
        <v>338</v>
      </c>
      <c r="J44" s="43">
        <v>876</v>
      </c>
      <c r="K44" s="43" t="s">
        <v>14</v>
      </c>
      <c r="L44" s="43">
        <v>1</v>
      </c>
      <c r="M44" s="44">
        <v>34406000000</v>
      </c>
      <c r="N44" s="44" t="s">
        <v>15</v>
      </c>
      <c r="O44" s="43" t="s">
        <v>13</v>
      </c>
      <c r="P44" s="43" t="s">
        <v>163</v>
      </c>
      <c r="Q44" s="43" t="s">
        <v>164</v>
      </c>
      <c r="R44" s="46">
        <v>42339</v>
      </c>
      <c r="S44" s="46">
        <v>42370</v>
      </c>
      <c r="T44" s="46">
        <v>42705</v>
      </c>
      <c r="U44" s="49">
        <v>86440</v>
      </c>
      <c r="V44" s="48" t="s">
        <v>284</v>
      </c>
      <c r="W44" s="47">
        <f t="shared" si="0"/>
        <v>86440</v>
      </c>
      <c r="X44" s="48" t="s">
        <v>284</v>
      </c>
      <c r="Y44" s="43" t="s">
        <v>253</v>
      </c>
      <c r="Z44" s="43" t="s">
        <v>98</v>
      </c>
      <c r="AA44" s="50"/>
      <c r="AB44" s="43"/>
      <c r="AC44" s="51" t="s">
        <v>99</v>
      </c>
      <c r="AD44" s="43"/>
    </row>
    <row r="45" spans="1:30" s="42" customFormat="1" ht="63.75">
      <c r="A45" s="64">
        <v>19</v>
      </c>
      <c r="B45" s="65"/>
      <c r="C45" s="43" t="s">
        <v>13</v>
      </c>
      <c r="D45" s="68" t="s">
        <v>414</v>
      </c>
      <c r="E45" s="68" t="s">
        <v>414</v>
      </c>
      <c r="F45" s="65"/>
      <c r="G45" s="65"/>
      <c r="H45" s="68" t="s">
        <v>505</v>
      </c>
      <c r="I45" s="43" t="s">
        <v>21</v>
      </c>
      <c r="J45" s="43">
        <v>876</v>
      </c>
      <c r="K45" s="43" t="s">
        <v>14</v>
      </c>
      <c r="L45" s="43">
        <v>1</v>
      </c>
      <c r="M45" s="44">
        <v>34406000000</v>
      </c>
      <c r="N45" s="44" t="s">
        <v>15</v>
      </c>
      <c r="O45" s="43" t="s">
        <v>13</v>
      </c>
      <c r="P45" s="68" t="s">
        <v>1</v>
      </c>
      <c r="Q45" s="65" t="s">
        <v>341</v>
      </c>
      <c r="R45" s="46">
        <v>42339</v>
      </c>
      <c r="S45" s="46">
        <v>42370</v>
      </c>
      <c r="T45" s="46">
        <v>42705</v>
      </c>
      <c r="U45" s="78">
        <v>148000</v>
      </c>
      <c r="V45" s="48" t="s">
        <v>284</v>
      </c>
      <c r="W45" s="47">
        <f t="shared" si="0"/>
        <v>148000</v>
      </c>
      <c r="X45" s="48" t="s">
        <v>284</v>
      </c>
      <c r="Y45" s="64" t="s">
        <v>256</v>
      </c>
      <c r="Z45" s="64" t="s">
        <v>134</v>
      </c>
      <c r="AA45" s="66"/>
      <c r="AB45" s="64"/>
      <c r="AC45" s="64" t="s">
        <v>135</v>
      </c>
      <c r="AD45" s="64"/>
    </row>
    <row r="46" spans="1:30" s="42" customFormat="1" ht="63.75">
      <c r="A46" s="64">
        <v>20</v>
      </c>
      <c r="B46" s="65"/>
      <c r="C46" s="43" t="s">
        <v>13</v>
      </c>
      <c r="D46" s="68" t="s">
        <v>414</v>
      </c>
      <c r="E46" s="68" t="s">
        <v>414</v>
      </c>
      <c r="F46" s="65"/>
      <c r="G46" s="65"/>
      <c r="H46" s="68" t="s">
        <v>504</v>
      </c>
      <c r="I46" s="43" t="s">
        <v>21</v>
      </c>
      <c r="J46" s="43">
        <v>876</v>
      </c>
      <c r="K46" s="43" t="s">
        <v>14</v>
      </c>
      <c r="L46" s="43">
        <v>1</v>
      </c>
      <c r="M46" s="44">
        <v>34406000000</v>
      </c>
      <c r="N46" s="44" t="s">
        <v>15</v>
      </c>
      <c r="O46" s="43" t="s">
        <v>13</v>
      </c>
      <c r="P46" s="43" t="s">
        <v>163</v>
      </c>
      <c r="Q46" s="43" t="s">
        <v>164</v>
      </c>
      <c r="R46" s="46">
        <v>42339</v>
      </c>
      <c r="S46" s="46">
        <v>42370</v>
      </c>
      <c r="T46" s="46">
        <v>42705</v>
      </c>
      <c r="U46" s="78">
        <v>18960</v>
      </c>
      <c r="V46" s="48" t="s">
        <v>284</v>
      </c>
      <c r="W46" s="47">
        <f t="shared" si="0"/>
        <v>18960</v>
      </c>
      <c r="X46" s="48" t="s">
        <v>284</v>
      </c>
      <c r="Y46" s="64" t="s">
        <v>256</v>
      </c>
      <c r="Z46" s="64" t="s">
        <v>134</v>
      </c>
      <c r="AA46" s="66"/>
      <c r="AB46" s="64"/>
      <c r="AC46" s="64" t="s">
        <v>135</v>
      </c>
      <c r="AD46" s="64"/>
    </row>
    <row r="47" spans="1:30" s="42" customFormat="1" ht="38.25">
      <c r="A47" s="64">
        <v>21</v>
      </c>
      <c r="B47" s="43"/>
      <c r="C47" s="43" t="s">
        <v>13</v>
      </c>
      <c r="D47" s="44" t="s">
        <v>434</v>
      </c>
      <c r="E47" s="44" t="s">
        <v>434</v>
      </c>
      <c r="F47" s="43"/>
      <c r="G47" s="43"/>
      <c r="H47" s="45" t="s">
        <v>478</v>
      </c>
      <c r="I47" s="43" t="s">
        <v>21</v>
      </c>
      <c r="J47" s="43">
        <v>876</v>
      </c>
      <c r="K47" s="43" t="s">
        <v>14</v>
      </c>
      <c r="L47" s="43">
        <v>1</v>
      </c>
      <c r="M47" s="44">
        <v>34406000000</v>
      </c>
      <c r="N47" s="44" t="s">
        <v>15</v>
      </c>
      <c r="O47" s="43" t="s">
        <v>13</v>
      </c>
      <c r="P47" s="43" t="s">
        <v>339</v>
      </c>
      <c r="Q47" s="43" t="s">
        <v>164</v>
      </c>
      <c r="R47" s="46">
        <v>42339</v>
      </c>
      <c r="S47" s="46">
        <v>42401</v>
      </c>
      <c r="T47" s="46">
        <v>42644</v>
      </c>
      <c r="U47" s="49">
        <v>49200</v>
      </c>
      <c r="V47" s="48" t="s">
        <v>284</v>
      </c>
      <c r="W47" s="47">
        <f t="shared" si="0"/>
        <v>49200</v>
      </c>
      <c r="X47" s="48" t="s">
        <v>284</v>
      </c>
      <c r="Y47" s="43" t="s">
        <v>238</v>
      </c>
      <c r="Z47" s="43" t="s">
        <v>101</v>
      </c>
      <c r="AA47" s="50"/>
      <c r="AB47" s="43"/>
      <c r="AC47" s="60" t="s">
        <v>102</v>
      </c>
      <c r="AD47" s="43"/>
    </row>
    <row r="48" spans="1:30" s="42" customFormat="1" ht="38.25">
      <c r="A48" s="64">
        <v>22</v>
      </c>
      <c r="B48" s="43"/>
      <c r="C48" s="43" t="s">
        <v>13</v>
      </c>
      <c r="D48" s="44" t="s">
        <v>425</v>
      </c>
      <c r="E48" s="44" t="s">
        <v>426</v>
      </c>
      <c r="F48" s="43"/>
      <c r="G48" s="43"/>
      <c r="H48" s="45" t="s">
        <v>40</v>
      </c>
      <c r="I48" s="43" t="s">
        <v>21</v>
      </c>
      <c r="J48" s="43">
        <v>876</v>
      </c>
      <c r="K48" s="43" t="s">
        <v>14</v>
      </c>
      <c r="L48" s="43">
        <v>1</v>
      </c>
      <c r="M48" s="44">
        <v>34406000000</v>
      </c>
      <c r="N48" s="44" t="s">
        <v>15</v>
      </c>
      <c r="O48" s="43" t="s">
        <v>13</v>
      </c>
      <c r="P48" s="43" t="s">
        <v>331</v>
      </c>
      <c r="Q48" s="43" t="s">
        <v>164</v>
      </c>
      <c r="R48" s="46">
        <v>42339</v>
      </c>
      <c r="S48" s="46">
        <v>42370</v>
      </c>
      <c r="T48" s="46">
        <v>42705</v>
      </c>
      <c r="U48" s="49">
        <v>36700</v>
      </c>
      <c r="V48" s="48" t="s">
        <v>284</v>
      </c>
      <c r="W48" s="47">
        <f t="shared" si="0"/>
        <v>36700</v>
      </c>
      <c r="X48" s="48" t="s">
        <v>284</v>
      </c>
      <c r="Y48" s="43" t="s">
        <v>256</v>
      </c>
      <c r="Z48" s="43" t="s">
        <v>23</v>
      </c>
      <c r="AA48" s="49"/>
      <c r="AB48" s="43"/>
      <c r="AC48" s="53" t="s">
        <v>24</v>
      </c>
      <c r="AD48" s="43"/>
    </row>
    <row r="49" spans="1:30" s="42" customFormat="1" ht="38.25">
      <c r="A49" s="64">
        <v>23</v>
      </c>
      <c r="B49" s="65"/>
      <c r="C49" s="43" t="s">
        <v>13</v>
      </c>
      <c r="D49" s="44" t="s">
        <v>431</v>
      </c>
      <c r="E49" s="44" t="s">
        <v>431</v>
      </c>
      <c r="F49" s="65"/>
      <c r="G49" s="65"/>
      <c r="H49" s="44" t="s">
        <v>152</v>
      </c>
      <c r="I49" s="43" t="s">
        <v>21</v>
      </c>
      <c r="J49" s="43">
        <v>876</v>
      </c>
      <c r="K49" s="43" t="s">
        <v>14</v>
      </c>
      <c r="L49" s="43">
        <v>1</v>
      </c>
      <c r="M49" s="44">
        <v>34406000000</v>
      </c>
      <c r="N49" s="44" t="s">
        <v>15</v>
      </c>
      <c r="O49" s="43" t="s">
        <v>13</v>
      </c>
      <c r="P49" s="64" t="s">
        <v>331</v>
      </c>
      <c r="Q49" s="43" t="s">
        <v>164</v>
      </c>
      <c r="R49" s="46">
        <v>42339</v>
      </c>
      <c r="S49" s="46">
        <v>42370</v>
      </c>
      <c r="T49" s="46">
        <v>42705</v>
      </c>
      <c r="U49" s="47">
        <v>198450</v>
      </c>
      <c r="V49" s="48" t="s">
        <v>284</v>
      </c>
      <c r="W49" s="47">
        <f t="shared" si="0"/>
        <v>198450</v>
      </c>
      <c r="X49" s="48" t="s">
        <v>284</v>
      </c>
      <c r="Y49" s="64" t="s">
        <v>211</v>
      </c>
      <c r="Z49" s="43" t="s">
        <v>87</v>
      </c>
      <c r="AA49" s="66"/>
      <c r="AB49" s="64"/>
      <c r="AC49" s="59" t="s">
        <v>88</v>
      </c>
      <c r="AD49" s="64"/>
    </row>
    <row r="50" spans="1:30" s="42" customFormat="1" ht="38.25">
      <c r="A50" s="64">
        <v>24</v>
      </c>
      <c r="B50" s="43"/>
      <c r="C50" s="43" t="s">
        <v>13</v>
      </c>
      <c r="D50" s="44" t="s">
        <v>406</v>
      </c>
      <c r="E50" s="44" t="s">
        <v>407</v>
      </c>
      <c r="F50" s="43"/>
      <c r="G50" s="43"/>
      <c r="H50" s="45" t="s">
        <v>77</v>
      </c>
      <c r="I50" s="43" t="s">
        <v>21</v>
      </c>
      <c r="J50" s="43">
        <v>876</v>
      </c>
      <c r="K50" s="43" t="s">
        <v>14</v>
      </c>
      <c r="L50" s="43">
        <v>1</v>
      </c>
      <c r="M50" s="44">
        <v>34406000000</v>
      </c>
      <c r="N50" s="44" t="s">
        <v>15</v>
      </c>
      <c r="O50" s="43" t="s">
        <v>13</v>
      </c>
      <c r="P50" s="43" t="s">
        <v>331</v>
      </c>
      <c r="Q50" s="43" t="s">
        <v>164</v>
      </c>
      <c r="R50" s="46">
        <v>42339</v>
      </c>
      <c r="S50" s="46">
        <v>42339</v>
      </c>
      <c r="T50" s="46">
        <v>42673</v>
      </c>
      <c r="U50" s="49">
        <f>V50+W50</f>
        <v>25198.8</v>
      </c>
      <c r="V50" s="77">
        <v>2290.8</v>
      </c>
      <c r="W50" s="49">
        <f>2290.8*10</f>
        <v>22908</v>
      </c>
      <c r="X50" s="48" t="s">
        <v>284</v>
      </c>
      <c r="Y50" s="43" t="s">
        <v>251</v>
      </c>
      <c r="Z50" s="43" t="s">
        <v>78</v>
      </c>
      <c r="AA50" s="50"/>
      <c r="AB50" s="43"/>
      <c r="AC50" s="53" t="s">
        <v>79</v>
      </c>
      <c r="AD50" s="43"/>
    </row>
    <row r="51" spans="1:30" s="42" customFormat="1" ht="38.25">
      <c r="A51" s="64">
        <v>25</v>
      </c>
      <c r="B51" s="43"/>
      <c r="C51" s="43" t="s">
        <v>13</v>
      </c>
      <c r="D51" s="44" t="s">
        <v>406</v>
      </c>
      <c r="E51" s="44" t="s">
        <v>407</v>
      </c>
      <c r="F51" s="43"/>
      <c r="G51" s="43"/>
      <c r="H51" s="45" t="s">
        <v>80</v>
      </c>
      <c r="I51" s="43" t="s">
        <v>21</v>
      </c>
      <c r="J51" s="43">
        <v>876</v>
      </c>
      <c r="K51" s="43" t="s">
        <v>14</v>
      </c>
      <c r="L51" s="43">
        <v>1</v>
      </c>
      <c r="M51" s="44">
        <v>34406000000</v>
      </c>
      <c r="N51" s="44" t="s">
        <v>15</v>
      </c>
      <c r="O51" s="43" t="s">
        <v>13</v>
      </c>
      <c r="P51" s="43" t="s">
        <v>331</v>
      </c>
      <c r="Q51" s="43" t="s">
        <v>164</v>
      </c>
      <c r="R51" s="46">
        <v>42339</v>
      </c>
      <c r="S51" s="46">
        <v>42339</v>
      </c>
      <c r="T51" s="46">
        <v>42673</v>
      </c>
      <c r="U51" s="49">
        <f>V51+W51</f>
        <v>16893.8</v>
      </c>
      <c r="V51" s="77">
        <v>1535.8</v>
      </c>
      <c r="W51" s="49">
        <f>1535.8*10</f>
        <v>15358</v>
      </c>
      <c r="X51" s="48" t="s">
        <v>284</v>
      </c>
      <c r="Y51" s="43" t="s">
        <v>251</v>
      </c>
      <c r="Z51" s="43" t="s">
        <v>78</v>
      </c>
      <c r="AA51" s="50"/>
      <c r="AB51" s="43"/>
      <c r="AC51" s="53" t="s">
        <v>79</v>
      </c>
      <c r="AD51" s="43"/>
    </row>
    <row r="52" spans="1:30" s="42" customFormat="1" ht="51">
      <c r="A52" s="64">
        <v>26</v>
      </c>
      <c r="B52" s="43"/>
      <c r="C52" s="43" t="s">
        <v>13</v>
      </c>
      <c r="D52" s="44" t="s">
        <v>406</v>
      </c>
      <c r="E52" s="44" t="s">
        <v>407</v>
      </c>
      <c r="F52" s="43"/>
      <c r="G52" s="43"/>
      <c r="H52" s="45" t="s">
        <v>81</v>
      </c>
      <c r="I52" s="43" t="s">
        <v>21</v>
      </c>
      <c r="J52" s="43">
        <v>876</v>
      </c>
      <c r="K52" s="43" t="s">
        <v>14</v>
      </c>
      <c r="L52" s="43">
        <v>1</v>
      </c>
      <c r="M52" s="44">
        <v>34406000000</v>
      </c>
      <c r="N52" s="44" t="s">
        <v>15</v>
      </c>
      <c r="O52" s="43" t="s">
        <v>13</v>
      </c>
      <c r="P52" s="43" t="s">
        <v>331</v>
      </c>
      <c r="Q52" s="43" t="s">
        <v>164</v>
      </c>
      <c r="R52" s="46">
        <v>42339</v>
      </c>
      <c r="S52" s="58">
        <v>42339</v>
      </c>
      <c r="T52" s="46">
        <v>42673</v>
      </c>
      <c r="U52" s="49">
        <v>2094620</v>
      </c>
      <c r="V52" s="77">
        <f>U52/11*1</f>
        <v>190420</v>
      </c>
      <c r="W52" s="49">
        <f>U52/11*10</f>
        <v>1904200</v>
      </c>
      <c r="X52" s="48" t="s">
        <v>284</v>
      </c>
      <c r="Y52" s="43" t="s">
        <v>251</v>
      </c>
      <c r="Z52" s="43" t="s">
        <v>78</v>
      </c>
      <c r="AA52" s="50"/>
      <c r="AB52" s="43"/>
      <c r="AC52" s="53" t="s">
        <v>79</v>
      </c>
      <c r="AD52" s="43"/>
    </row>
    <row r="53" spans="1:30" s="42" customFormat="1" ht="51">
      <c r="A53" s="64">
        <v>27</v>
      </c>
      <c r="B53" s="43"/>
      <c r="C53" s="43" t="s">
        <v>13</v>
      </c>
      <c r="D53" s="44" t="s">
        <v>424</v>
      </c>
      <c r="E53" s="44" t="s">
        <v>424</v>
      </c>
      <c r="F53" s="43"/>
      <c r="G53" s="43"/>
      <c r="H53" s="45" t="s">
        <v>486</v>
      </c>
      <c r="I53" s="43" t="s">
        <v>21</v>
      </c>
      <c r="J53" s="43">
        <v>876</v>
      </c>
      <c r="K53" s="43" t="s">
        <v>14</v>
      </c>
      <c r="L53" s="43">
        <v>1</v>
      </c>
      <c r="M53" s="44">
        <v>34406000000</v>
      </c>
      <c r="N53" s="44" t="s">
        <v>15</v>
      </c>
      <c r="O53" s="43" t="s">
        <v>13</v>
      </c>
      <c r="P53" s="43" t="s">
        <v>163</v>
      </c>
      <c r="Q53" s="44" t="s">
        <v>164</v>
      </c>
      <c r="R53" s="46">
        <v>42370</v>
      </c>
      <c r="S53" s="46">
        <v>42370</v>
      </c>
      <c r="T53" s="46">
        <v>42705</v>
      </c>
      <c r="U53" s="49">
        <v>100000</v>
      </c>
      <c r="V53" s="48" t="s">
        <v>284</v>
      </c>
      <c r="W53" s="47">
        <f>U53</f>
        <v>100000</v>
      </c>
      <c r="X53" s="48" t="s">
        <v>284</v>
      </c>
      <c r="Y53" s="43" t="s">
        <v>236</v>
      </c>
      <c r="Z53" s="43" t="s">
        <v>38</v>
      </c>
      <c r="AA53" s="50"/>
      <c r="AB53" s="43"/>
      <c r="AC53" s="44" t="s">
        <v>39</v>
      </c>
      <c r="AD53" s="43"/>
    </row>
    <row r="54" spans="1:30" s="42" customFormat="1" ht="38.25">
      <c r="A54" s="64">
        <v>28</v>
      </c>
      <c r="B54" s="65"/>
      <c r="C54" s="43" t="s">
        <v>13</v>
      </c>
      <c r="D54" s="65" t="s">
        <v>436</v>
      </c>
      <c r="E54" s="65" t="s">
        <v>436</v>
      </c>
      <c r="F54" s="65"/>
      <c r="G54" s="65"/>
      <c r="H54" s="68" t="s">
        <v>144</v>
      </c>
      <c r="I54" s="43" t="s">
        <v>21</v>
      </c>
      <c r="J54" s="43">
        <v>876</v>
      </c>
      <c r="K54" s="43" t="s">
        <v>14</v>
      </c>
      <c r="L54" s="43">
        <v>1</v>
      </c>
      <c r="M54" s="44">
        <v>34406000000</v>
      </c>
      <c r="N54" s="44" t="s">
        <v>15</v>
      </c>
      <c r="O54" s="43" t="s">
        <v>13</v>
      </c>
      <c r="P54" s="68" t="s">
        <v>1</v>
      </c>
      <c r="Q54" s="65" t="s">
        <v>164</v>
      </c>
      <c r="R54" s="46">
        <v>42370</v>
      </c>
      <c r="S54" s="46">
        <v>42614</v>
      </c>
      <c r="T54" s="46">
        <v>42948</v>
      </c>
      <c r="U54" s="47">
        <v>30000</v>
      </c>
      <c r="V54" s="48" t="s">
        <v>284</v>
      </c>
      <c r="W54" s="47">
        <f aca="true" t="shared" si="1" ref="W54:W86">U54</f>
        <v>30000</v>
      </c>
      <c r="X54" s="48" t="s">
        <v>284</v>
      </c>
      <c r="Y54" s="64" t="s">
        <v>226</v>
      </c>
      <c r="Z54" s="67" t="s">
        <v>145</v>
      </c>
      <c r="AA54" s="66"/>
      <c r="AB54" s="64"/>
      <c r="AC54" s="64" t="s">
        <v>146</v>
      </c>
      <c r="AD54" s="64"/>
    </row>
    <row r="55" spans="1:32" s="42" customFormat="1" ht="38.25">
      <c r="A55" s="64">
        <v>29</v>
      </c>
      <c r="B55" s="65"/>
      <c r="C55" s="43" t="s">
        <v>13</v>
      </c>
      <c r="D55" s="65" t="s">
        <v>437</v>
      </c>
      <c r="E55" s="65" t="s">
        <v>438</v>
      </c>
      <c r="F55" s="65"/>
      <c r="G55" s="65"/>
      <c r="H55" s="68" t="s">
        <v>147</v>
      </c>
      <c r="I55" s="43" t="s">
        <v>21</v>
      </c>
      <c r="J55" s="43">
        <v>876</v>
      </c>
      <c r="K55" s="43" t="s">
        <v>14</v>
      </c>
      <c r="L55" s="43">
        <v>1</v>
      </c>
      <c r="M55" s="44">
        <v>34406000000</v>
      </c>
      <c r="N55" s="44" t="s">
        <v>15</v>
      </c>
      <c r="O55" s="43" t="s">
        <v>13</v>
      </c>
      <c r="P55" s="68" t="s">
        <v>1</v>
      </c>
      <c r="Q55" s="65" t="s">
        <v>164</v>
      </c>
      <c r="R55" s="46">
        <v>42370</v>
      </c>
      <c r="S55" s="46">
        <v>42522</v>
      </c>
      <c r="T55" s="46">
        <v>42856</v>
      </c>
      <c r="U55" s="47">
        <v>4000</v>
      </c>
      <c r="V55" s="48" t="s">
        <v>284</v>
      </c>
      <c r="W55" s="47">
        <f t="shared" si="1"/>
        <v>4000</v>
      </c>
      <c r="X55" s="48" t="s">
        <v>284</v>
      </c>
      <c r="Y55" s="64" t="s">
        <v>226</v>
      </c>
      <c r="Z55" s="64" t="s">
        <v>148</v>
      </c>
      <c r="AA55" s="66"/>
      <c r="AB55" s="64"/>
      <c r="AC55" s="64" t="s">
        <v>149</v>
      </c>
      <c r="AD55" s="64"/>
      <c r="AE55" s="70"/>
      <c r="AF55" s="71"/>
    </row>
    <row r="56" spans="1:30" s="42" customFormat="1" ht="127.5">
      <c r="A56" s="64">
        <v>30</v>
      </c>
      <c r="B56" s="65"/>
      <c r="C56" s="43" t="s">
        <v>13</v>
      </c>
      <c r="D56" s="65" t="s">
        <v>439</v>
      </c>
      <c r="E56" s="65" t="s">
        <v>440</v>
      </c>
      <c r="F56" s="65"/>
      <c r="G56" s="65"/>
      <c r="H56" s="68" t="s">
        <v>139</v>
      </c>
      <c r="I56" s="43" t="s">
        <v>21</v>
      </c>
      <c r="J56" s="43">
        <v>876</v>
      </c>
      <c r="K56" s="43" t="s">
        <v>14</v>
      </c>
      <c r="L56" s="43">
        <v>1</v>
      </c>
      <c r="M56" s="44">
        <v>34406000000</v>
      </c>
      <c r="N56" s="44" t="s">
        <v>15</v>
      </c>
      <c r="O56" s="43" t="s">
        <v>13</v>
      </c>
      <c r="P56" s="68" t="s">
        <v>1</v>
      </c>
      <c r="Q56" s="65" t="s">
        <v>164</v>
      </c>
      <c r="R56" s="46">
        <v>42370</v>
      </c>
      <c r="S56" s="46">
        <v>42461</v>
      </c>
      <c r="T56" s="46">
        <v>42795</v>
      </c>
      <c r="U56" s="47">
        <v>5400</v>
      </c>
      <c r="V56" s="48" t="s">
        <v>284</v>
      </c>
      <c r="W56" s="47">
        <f t="shared" si="1"/>
        <v>5400</v>
      </c>
      <c r="X56" s="48" t="s">
        <v>284</v>
      </c>
      <c r="Y56" s="64" t="s">
        <v>226</v>
      </c>
      <c r="Z56" s="64" t="s">
        <v>140</v>
      </c>
      <c r="AA56" s="66"/>
      <c r="AB56" s="64"/>
      <c r="AC56" s="64" t="s">
        <v>141</v>
      </c>
      <c r="AD56" s="64"/>
    </row>
    <row r="57" spans="1:30" s="42" customFormat="1" ht="76.5">
      <c r="A57" s="64">
        <v>31</v>
      </c>
      <c r="B57" s="65"/>
      <c r="C57" s="43" t="s">
        <v>13</v>
      </c>
      <c r="D57" s="65" t="s">
        <v>439</v>
      </c>
      <c r="E57" s="65" t="s">
        <v>440</v>
      </c>
      <c r="F57" s="65"/>
      <c r="G57" s="65"/>
      <c r="H57" s="68" t="s">
        <v>142</v>
      </c>
      <c r="I57" s="43" t="s">
        <v>21</v>
      </c>
      <c r="J57" s="43">
        <v>876</v>
      </c>
      <c r="K57" s="43" t="s">
        <v>14</v>
      </c>
      <c r="L57" s="43">
        <v>1</v>
      </c>
      <c r="M57" s="44">
        <v>34406000000</v>
      </c>
      <c r="N57" s="44" t="s">
        <v>15</v>
      </c>
      <c r="O57" s="43" t="s">
        <v>13</v>
      </c>
      <c r="P57" s="68" t="s">
        <v>1</v>
      </c>
      <c r="Q57" s="65" t="s">
        <v>164</v>
      </c>
      <c r="R57" s="46">
        <v>42370</v>
      </c>
      <c r="S57" s="46">
        <v>42522</v>
      </c>
      <c r="T57" s="46">
        <v>42887</v>
      </c>
      <c r="U57" s="47">
        <v>11200</v>
      </c>
      <c r="V57" s="48" t="s">
        <v>284</v>
      </c>
      <c r="W57" s="47">
        <f t="shared" si="1"/>
        <v>11200</v>
      </c>
      <c r="X57" s="48" t="s">
        <v>284</v>
      </c>
      <c r="Y57" s="64" t="s">
        <v>226</v>
      </c>
      <c r="Z57" s="64" t="s">
        <v>140</v>
      </c>
      <c r="AA57" s="66"/>
      <c r="AB57" s="64"/>
      <c r="AC57" s="64" t="s">
        <v>141</v>
      </c>
      <c r="AD57" s="64"/>
    </row>
    <row r="58" spans="1:32" s="42" customFormat="1" ht="38.25">
      <c r="A58" s="64">
        <v>32</v>
      </c>
      <c r="B58" s="65"/>
      <c r="C58" s="43" t="s">
        <v>13</v>
      </c>
      <c r="D58" s="65" t="s">
        <v>437</v>
      </c>
      <c r="E58" s="65" t="s">
        <v>437</v>
      </c>
      <c r="F58" s="65"/>
      <c r="G58" s="65"/>
      <c r="H58" s="68" t="s">
        <v>143</v>
      </c>
      <c r="I58" s="43" t="s">
        <v>21</v>
      </c>
      <c r="J58" s="43">
        <v>876</v>
      </c>
      <c r="K58" s="43" t="s">
        <v>14</v>
      </c>
      <c r="L58" s="43">
        <v>1</v>
      </c>
      <c r="M58" s="44">
        <v>34406000000</v>
      </c>
      <c r="N58" s="44" t="s">
        <v>15</v>
      </c>
      <c r="O58" s="43" t="s">
        <v>13</v>
      </c>
      <c r="P58" s="68" t="s">
        <v>1</v>
      </c>
      <c r="Q58" s="65" t="s">
        <v>164</v>
      </c>
      <c r="R58" s="46">
        <v>42370</v>
      </c>
      <c r="S58" s="46">
        <v>42491</v>
      </c>
      <c r="T58" s="46">
        <v>42826</v>
      </c>
      <c r="U58" s="47">
        <v>40800</v>
      </c>
      <c r="V58" s="48" t="s">
        <v>284</v>
      </c>
      <c r="W58" s="47">
        <f t="shared" si="1"/>
        <v>40800</v>
      </c>
      <c r="X58" s="48" t="s">
        <v>284</v>
      </c>
      <c r="Y58" s="64" t="s">
        <v>226</v>
      </c>
      <c r="Z58" s="64" t="s">
        <v>140</v>
      </c>
      <c r="AA58" s="66"/>
      <c r="AB58" s="64"/>
      <c r="AC58" s="64" t="s">
        <v>141</v>
      </c>
      <c r="AD58" s="64"/>
      <c r="AE58" s="70"/>
      <c r="AF58" s="71"/>
    </row>
    <row r="59" spans="1:30" s="42" customFormat="1" ht="51">
      <c r="A59" s="64">
        <v>33</v>
      </c>
      <c r="B59" s="65"/>
      <c r="C59" s="43" t="s">
        <v>13</v>
      </c>
      <c r="D59" s="68" t="s">
        <v>420</v>
      </c>
      <c r="E59" s="68" t="s">
        <v>421</v>
      </c>
      <c r="F59" s="65"/>
      <c r="G59" s="65"/>
      <c r="H59" s="68" t="s">
        <v>138</v>
      </c>
      <c r="I59" s="43" t="s">
        <v>21</v>
      </c>
      <c r="J59" s="43">
        <v>876</v>
      </c>
      <c r="K59" s="43" t="s">
        <v>14</v>
      </c>
      <c r="L59" s="43">
        <v>1</v>
      </c>
      <c r="M59" s="44">
        <v>34406000000</v>
      </c>
      <c r="N59" s="44" t="s">
        <v>15</v>
      </c>
      <c r="O59" s="43" t="s">
        <v>13</v>
      </c>
      <c r="P59" s="43" t="s">
        <v>1</v>
      </c>
      <c r="Q59" s="43" t="s">
        <v>341</v>
      </c>
      <c r="R59" s="46">
        <v>42370</v>
      </c>
      <c r="S59" s="46">
        <v>42401</v>
      </c>
      <c r="T59" s="46">
        <v>42705</v>
      </c>
      <c r="U59" s="47">
        <v>192000</v>
      </c>
      <c r="V59" s="48" t="s">
        <v>284</v>
      </c>
      <c r="W59" s="47">
        <f>U59</f>
        <v>192000</v>
      </c>
      <c r="X59" s="48" t="s">
        <v>284</v>
      </c>
      <c r="Y59" s="64" t="s">
        <v>256</v>
      </c>
      <c r="Z59" s="43" t="s">
        <v>29</v>
      </c>
      <c r="AA59" s="66"/>
      <c r="AB59" s="64"/>
      <c r="AC59" s="64" t="s">
        <v>30</v>
      </c>
      <c r="AD59" s="64"/>
    </row>
    <row r="60" spans="1:30" s="42" customFormat="1" ht="51">
      <c r="A60" s="64">
        <v>34</v>
      </c>
      <c r="B60" s="43"/>
      <c r="C60" s="43" t="s">
        <v>13</v>
      </c>
      <c r="D60" s="44" t="s">
        <v>161</v>
      </c>
      <c r="E60" s="44" t="s">
        <v>160</v>
      </c>
      <c r="F60" s="43"/>
      <c r="G60" s="43"/>
      <c r="H60" s="44" t="s">
        <v>157</v>
      </c>
      <c r="I60" s="43" t="s">
        <v>338</v>
      </c>
      <c r="J60" s="43">
        <v>876</v>
      </c>
      <c r="K60" s="43" t="s">
        <v>14</v>
      </c>
      <c r="L60" s="43">
        <v>1</v>
      </c>
      <c r="M60" s="44">
        <v>34406000000</v>
      </c>
      <c r="N60" s="44" t="s">
        <v>15</v>
      </c>
      <c r="O60" s="43" t="s">
        <v>13</v>
      </c>
      <c r="P60" s="43" t="s">
        <v>331</v>
      </c>
      <c r="Q60" s="43" t="s">
        <v>164</v>
      </c>
      <c r="R60" s="46">
        <v>42370</v>
      </c>
      <c r="S60" s="46">
        <v>42370</v>
      </c>
      <c r="T60" s="46">
        <v>42705</v>
      </c>
      <c r="U60" s="99">
        <f>139039.92*1000</f>
        <v>139039920</v>
      </c>
      <c r="V60" s="48" t="s">
        <v>284</v>
      </c>
      <c r="W60" s="47">
        <f t="shared" si="1"/>
        <v>139039920</v>
      </c>
      <c r="X60" s="48" t="s">
        <v>284</v>
      </c>
      <c r="Y60" s="43" t="s">
        <v>258</v>
      </c>
      <c r="Z60" s="43" t="s">
        <v>158</v>
      </c>
      <c r="AA60" s="49"/>
      <c r="AB60" s="43"/>
      <c r="AC60" s="53" t="s">
        <v>156</v>
      </c>
      <c r="AD60" s="43"/>
    </row>
    <row r="61" spans="1:30" s="42" customFormat="1" ht="51">
      <c r="A61" s="64">
        <v>35</v>
      </c>
      <c r="B61" s="43"/>
      <c r="C61" s="43" t="s">
        <v>13</v>
      </c>
      <c r="D61" s="57" t="s">
        <v>500</v>
      </c>
      <c r="E61" s="44" t="s">
        <v>346</v>
      </c>
      <c r="F61" s="43"/>
      <c r="G61" s="43"/>
      <c r="H61" s="45" t="s">
        <v>96</v>
      </c>
      <c r="I61" s="43" t="s">
        <v>338</v>
      </c>
      <c r="J61" s="43">
        <v>876</v>
      </c>
      <c r="K61" s="43" t="s">
        <v>14</v>
      </c>
      <c r="L61" s="43">
        <v>1</v>
      </c>
      <c r="M61" s="44">
        <v>34406000000</v>
      </c>
      <c r="N61" s="44" t="s">
        <v>15</v>
      </c>
      <c r="O61" s="43" t="s">
        <v>13</v>
      </c>
      <c r="P61" s="64" t="s">
        <v>0</v>
      </c>
      <c r="Q61" s="43" t="s">
        <v>341</v>
      </c>
      <c r="R61" s="46">
        <v>42370</v>
      </c>
      <c r="S61" s="46">
        <v>42370</v>
      </c>
      <c r="T61" s="46">
        <v>42705</v>
      </c>
      <c r="U61" s="77">
        <v>175012.36</v>
      </c>
      <c r="V61" s="48" t="s">
        <v>284</v>
      </c>
      <c r="W61" s="47">
        <f t="shared" si="1"/>
        <v>175012.36</v>
      </c>
      <c r="X61" s="48" t="s">
        <v>284</v>
      </c>
      <c r="Y61" s="43" t="s">
        <v>263</v>
      </c>
      <c r="Z61" s="43" t="s">
        <v>94</v>
      </c>
      <c r="AA61" s="50"/>
      <c r="AB61" s="43"/>
      <c r="AC61" s="44" t="s">
        <v>95</v>
      </c>
      <c r="AD61" s="43"/>
    </row>
    <row r="62" spans="1:30" s="42" customFormat="1" ht="51">
      <c r="A62" s="64">
        <v>36</v>
      </c>
      <c r="B62" s="43"/>
      <c r="C62" s="43" t="s">
        <v>13</v>
      </c>
      <c r="D62" s="57" t="s">
        <v>500</v>
      </c>
      <c r="E62" s="44" t="s">
        <v>501</v>
      </c>
      <c r="F62" s="43"/>
      <c r="G62" s="43"/>
      <c r="H62" s="45" t="s">
        <v>499</v>
      </c>
      <c r="I62" s="43" t="s">
        <v>338</v>
      </c>
      <c r="J62" s="43">
        <v>876</v>
      </c>
      <c r="K62" s="43" t="s">
        <v>14</v>
      </c>
      <c r="L62" s="43">
        <v>1</v>
      </c>
      <c r="M62" s="44">
        <v>34406000000</v>
      </c>
      <c r="N62" s="44" t="s">
        <v>15</v>
      </c>
      <c r="O62" s="43" t="s">
        <v>13</v>
      </c>
      <c r="P62" s="43" t="s">
        <v>163</v>
      </c>
      <c r="Q62" s="43" t="s">
        <v>164</v>
      </c>
      <c r="R62" s="46">
        <v>42370</v>
      </c>
      <c r="S62" s="46">
        <v>42370</v>
      </c>
      <c r="T62" s="46">
        <v>42370</v>
      </c>
      <c r="U62" s="77">
        <v>44000</v>
      </c>
      <c r="V62" s="48" t="s">
        <v>284</v>
      </c>
      <c r="W62" s="47">
        <f t="shared" si="1"/>
        <v>44000</v>
      </c>
      <c r="X62" s="48" t="s">
        <v>284</v>
      </c>
      <c r="Y62" s="43" t="s">
        <v>263</v>
      </c>
      <c r="Z62" s="43" t="s">
        <v>94</v>
      </c>
      <c r="AA62" s="50"/>
      <c r="AB62" s="43"/>
      <c r="AC62" s="44" t="s">
        <v>95</v>
      </c>
      <c r="AD62" s="43"/>
    </row>
    <row r="63" spans="1:30" s="42" customFormat="1" ht="51">
      <c r="A63" s="64">
        <v>37</v>
      </c>
      <c r="B63" s="43"/>
      <c r="C63" s="43" t="s">
        <v>13</v>
      </c>
      <c r="D63" s="57" t="s">
        <v>500</v>
      </c>
      <c r="E63" s="44" t="s">
        <v>348</v>
      </c>
      <c r="F63" s="43"/>
      <c r="G63" s="43"/>
      <c r="H63" s="45" t="s">
        <v>347</v>
      </c>
      <c r="I63" s="43" t="s">
        <v>338</v>
      </c>
      <c r="J63" s="43">
        <v>876</v>
      </c>
      <c r="K63" s="43" t="s">
        <v>14</v>
      </c>
      <c r="L63" s="43">
        <v>1</v>
      </c>
      <c r="M63" s="44">
        <v>34406000000</v>
      </c>
      <c r="N63" s="44" t="s">
        <v>15</v>
      </c>
      <c r="O63" s="43" t="s">
        <v>13</v>
      </c>
      <c r="P63" s="43" t="s">
        <v>163</v>
      </c>
      <c r="Q63" s="43" t="s">
        <v>164</v>
      </c>
      <c r="R63" s="46">
        <v>42370</v>
      </c>
      <c r="S63" s="46">
        <v>42370</v>
      </c>
      <c r="T63" s="46">
        <v>42705</v>
      </c>
      <c r="U63" s="77">
        <v>21020</v>
      </c>
      <c r="V63" s="48" t="s">
        <v>284</v>
      </c>
      <c r="W63" s="47">
        <f t="shared" si="1"/>
        <v>21020</v>
      </c>
      <c r="X63" s="48" t="s">
        <v>284</v>
      </c>
      <c r="Y63" s="43" t="s">
        <v>263</v>
      </c>
      <c r="Z63" s="43" t="s">
        <v>94</v>
      </c>
      <c r="AA63" s="50"/>
      <c r="AB63" s="43"/>
      <c r="AC63" s="44" t="s">
        <v>95</v>
      </c>
      <c r="AD63" s="43"/>
    </row>
    <row r="64" spans="1:30" s="42" customFormat="1" ht="51">
      <c r="A64" s="64">
        <v>38</v>
      </c>
      <c r="B64" s="43"/>
      <c r="C64" s="43" t="s">
        <v>13</v>
      </c>
      <c r="D64" s="44" t="s">
        <v>92</v>
      </c>
      <c r="E64" s="57" t="s">
        <v>334</v>
      </c>
      <c r="F64" s="43"/>
      <c r="G64" s="43"/>
      <c r="H64" s="45" t="s">
        <v>93</v>
      </c>
      <c r="I64" s="43" t="s">
        <v>338</v>
      </c>
      <c r="J64" s="43">
        <v>876</v>
      </c>
      <c r="K64" s="43" t="s">
        <v>14</v>
      </c>
      <c r="L64" s="43">
        <v>1</v>
      </c>
      <c r="M64" s="44">
        <v>34406000000</v>
      </c>
      <c r="N64" s="44" t="s">
        <v>15</v>
      </c>
      <c r="O64" s="43" t="s">
        <v>13</v>
      </c>
      <c r="P64" s="43" t="s">
        <v>331</v>
      </c>
      <c r="Q64" s="43" t="s">
        <v>164</v>
      </c>
      <c r="R64" s="46">
        <v>42370</v>
      </c>
      <c r="S64" s="46">
        <v>42370</v>
      </c>
      <c r="T64" s="46">
        <v>42705</v>
      </c>
      <c r="U64" s="99">
        <v>16000</v>
      </c>
      <c r="V64" s="48" t="s">
        <v>284</v>
      </c>
      <c r="W64" s="47">
        <f t="shared" si="1"/>
        <v>16000</v>
      </c>
      <c r="X64" s="48" t="s">
        <v>284</v>
      </c>
      <c r="Y64" s="43" t="s">
        <v>263</v>
      </c>
      <c r="Z64" s="43" t="s">
        <v>94</v>
      </c>
      <c r="AA64" s="50"/>
      <c r="AB64" s="43"/>
      <c r="AC64" s="53" t="s">
        <v>95</v>
      </c>
      <c r="AD64" s="43"/>
    </row>
    <row r="65" spans="1:30" s="42" customFormat="1" ht="51">
      <c r="A65" s="64">
        <v>39</v>
      </c>
      <c r="B65" s="43"/>
      <c r="C65" s="43" t="s">
        <v>13</v>
      </c>
      <c r="D65" s="44" t="s">
        <v>500</v>
      </c>
      <c r="E65" s="44">
        <v>25</v>
      </c>
      <c r="F65" s="43"/>
      <c r="G65" s="43"/>
      <c r="H65" s="45" t="s">
        <v>389</v>
      </c>
      <c r="I65" s="43" t="s">
        <v>338</v>
      </c>
      <c r="J65" s="43">
        <v>876</v>
      </c>
      <c r="K65" s="43" t="s">
        <v>14</v>
      </c>
      <c r="L65" s="43">
        <v>1</v>
      </c>
      <c r="M65" s="44">
        <v>34406000000</v>
      </c>
      <c r="N65" s="44" t="s">
        <v>15</v>
      </c>
      <c r="O65" s="43" t="s">
        <v>13</v>
      </c>
      <c r="P65" s="43" t="s">
        <v>339</v>
      </c>
      <c r="Q65" s="43" t="s">
        <v>164</v>
      </c>
      <c r="R65" s="46">
        <v>42370</v>
      </c>
      <c r="S65" s="46">
        <v>42401</v>
      </c>
      <c r="T65" s="46">
        <v>42461</v>
      </c>
      <c r="U65" s="99">
        <v>138480</v>
      </c>
      <c r="V65" s="48" t="s">
        <v>284</v>
      </c>
      <c r="W65" s="47">
        <f t="shared" si="1"/>
        <v>138480</v>
      </c>
      <c r="X65" s="48" t="s">
        <v>284</v>
      </c>
      <c r="Y65" s="43" t="s">
        <v>263</v>
      </c>
      <c r="Z65" s="43" t="s">
        <v>94</v>
      </c>
      <c r="AA65" s="50"/>
      <c r="AB65" s="43"/>
      <c r="AC65" s="53" t="s">
        <v>95</v>
      </c>
      <c r="AD65" s="43"/>
    </row>
    <row r="66" spans="1:30" s="42" customFormat="1" ht="51">
      <c r="A66" s="64">
        <v>40</v>
      </c>
      <c r="B66" s="43"/>
      <c r="C66" s="43" t="s">
        <v>13</v>
      </c>
      <c r="D66" s="44" t="s">
        <v>162</v>
      </c>
      <c r="E66" s="44" t="s">
        <v>350</v>
      </c>
      <c r="F66" s="43"/>
      <c r="G66" s="43"/>
      <c r="H66" s="45" t="s">
        <v>85</v>
      </c>
      <c r="I66" s="43" t="s">
        <v>338</v>
      </c>
      <c r="J66" s="43">
        <v>876</v>
      </c>
      <c r="K66" s="43" t="s">
        <v>14</v>
      </c>
      <c r="L66" s="43">
        <v>1</v>
      </c>
      <c r="M66" s="44">
        <v>34406000000</v>
      </c>
      <c r="N66" s="44" t="s">
        <v>15</v>
      </c>
      <c r="O66" s="43" t="s">
        <v>13</v>
      </c>
      <c r="P66" s="44" t="s">
        <v>331</v>
      </c>
      <c r="Q66" s="43" t="s">
        <v>164</v>
      </c>
      <c r="R66" s="46">
        <v>42370</v>
      </c>
      <c r="S66" s="46">
        <v>42370</v>
      </c>
      <c r="T66" s="46">
        <v>42705</v>
      </c>
      <c r="U66" s="47">
        <f>1528232.9-200000</f>
        <v>1328232.9</v>
      </c>
      <c r="V66" s="48" t="s">
        <v>284</v>
      </c>
      <c r="W66" s="47">
        <f t="shared" si="1"/>
        <v>1328232.9</v>
      </c>
      <c r="X66" s="48" t="s">
        <v>284</v>
      </c>
      <c r="Y66" s="43" t="s">
        <v>258</v>
      </c>
      <c r="Z66" s="43" t="s">
        <v>19</v>
      </c>
      <c r="AA66" s="50"/>
      <c r="AB66" s="43"/>
      <c r="AC66" s="51" t="s">
        <v>20</v>
      </c>
      <c r="AD66" s="43"/>
    </row>
    <row r="67" spans="1:30" s="42" customFormat="1" ht="51">
      <c r="A67" s="64">
        <v>41</v>
      </c>
      <c r="B67" s="43"/>
      <c r="C67" s="43" t="s">
        <v>13</v>
      </c>
      <c r="D67" s="44" t="s">
        <v>162</v>
      </c>
      <c r="E67" s="44" t="s">
        <v>351</v>
      </c>
      <c r="F67" s="43"/>
      <c r="G67" s="43"/>
      <c r="H67" s="45" t="s">
        <v>18</v>
      </c>
      <c r="I67" s="43" t="s">
        <v>338</v>
      </c>
      <c r="J67" s="43">
        <v>876</v>
      </c>
      <c r="K67" s="43" t="s">
        <v>14</v>
      </c>
      <c r="L67" s="43">
        <v>1</v>
      </c>
      <c r="M67" s="44">
        <v>34406000000</v>
      </c>
      <c r="N67" s="44" t="s">
        <v>15</v>
      </c>
      <c r="O67" s="43" t="s">
        <v>13</v>
      </c>
      <c r="P67" s="43" t="s">
        <v>331</v>
      </c>
      <c r="Q67" s="43" t="s">
        <v>164</v>
      </c>
      <c r="R67" s="46">
        <v>42370</v>
      </c>
      <c r="S67" s="46">
        <v>42370</v>
      </c>
      <c r="T67" s="46">
        <v>42705</v>
      </c>
      <c r="U67" s="47">
        <v>84280</v>
      </c>
      <c r="V67" s="48" t="s">
        <v>284</v>
      </c>
      <c r="W67" s="47">
        <f t="shared" si="1"/>
        <v>84280</v>
      </c>
      <c r="X67" s="48" t="s">
        <v>284</v>
      </c>
      <c r="Y67" s="43" t="s">
        <v>258</v>
      </c>
      <c r="Z67" s="43" t="s">
        <v>19</v>
      </c>
      <c r="AA67" s="50"/>
      <c r="AB67" s="43"/>
      <c r="AC67" s="51" t="s">
        <v>20</v>
      </c>
      <c r="AD67" s="43"/>
    </row>
    <row r="68" spans="1:30" s="42" customFormat="1" ht="51">
      <c r="A68" s="64">
        <v>42</v>
      </c>
      <c r="B68" s="43"/>
      <c r="C68" s="43" t="s">
        <v>13</v>
      </c>
      <c r="D68" s="44" t="s">
        <v>356</v>
      </c>
      <c r="E68" s="55" t="s">
        <v>355</v>
      </c>
      <c r="F68" s="43"/>
      <c r="G68" s="43"/>
      <c r="H68" s="45" t="s">
        <v>115</v>
      </c>
      <c r="I68" s="43" t="s">
        <v>338</v>
      </c>
      <c r="J68" s="43">
        <v>876</v>
      </c>
      <c r="K68" s="43" t="s">
        <v>14</v>
      </c>
      <c r="L68" s="43">
        <v>1</v>
      </c>
      <c r="M68" s="44">
        <v>34406000000</v>
      </c>
      <c r="N68" s="44" t="s">
        <v>15</v>
      </c>
      <c r="O68" s="43" t="s">
        <v>13</v>
      </c>
      <c r="P68" s="43" t="s">
        <v>163</v>
      </c>
      <c r="Q68" s="43" t="s">
        <v>164</v>
      </c>
      <c r="R68" s="46">
        <v>42370</v>
      </c>
      <c r="S68" s="46">
        <v>42370</v>
      </c>
      <c r="T68" s="46">
        <v>42705</v>
      </c>
      <c r="U68" s="49">
        <v>15000</v>
      </c>
      <c r="V68" s="48" t="s">
        <v>284</v>
      </c>
      <c r="W68" s="47">
        <f t="shared" si="1"/>
        <v>15000</v>
      </c>
      <c r="X68" s="48" t="s">
        <v>284</v>
      </c>
      <c r="Y68" s="43" t="s">
        <v>258</v>
      </c>
      <c r="Z68" s="43" t="s">
        <v>46</v>
      </c>
      <c r="AA68" s="50"/>
      <c r="AB68" s="43"/>
      <c r="AC68" s="44" t="s">
        <v>47</v>
      </c>
      <c r="AD68" s="43"/>
    </row>
    <row r="69" spans="1:30" s="42" customFormat="1" ht="51">
      <c r="A69" s="64">
        <v>43</v>
      </c>
      <c r="B69" s="65"/>
      <c r="C69" s="43" t="s">
        <v>13</v>
      </c>
      <c r="D69" s="65" t="s">
        <v>363</v>
      </c>
      <c r="E69" s="65" t="s">
        <v>362</v>
      </c>
      <c r="F69" s="65"/>
      <c r="G69" s="65"/>
      <c r="H69" s="68" t="s">
        <v>476</v>
      </c>
      <c r="I69" s="43" t="s">
        <v>338</v>
      </c>
      <c r="J69" s="43">
        <v>876</v>
      </c>
      <c r="K69" s="43" t="s">
        <v>14</v>
      </c>
      <c r="L69" s="43">
        <v>1</v>
      </c>
      <c r="M69" s="44">
        <v>34406000000</v>
      </c>
      <c r="N69" s="44" t="s">
        <v>15</v>
      </c>
      <c r="O69" s="43" t="s">
        <v>13</v>
      </c>
      <c r="P69" s="64" t="s">
        <v>331</v>
      </c>
      <c r="Q69" s="65" t="s">
        <v>164</v>
      </c>
      <c r="R69" s="46">
        <v>42370</v>
      </c>
      <c r="S69" s="46">
        <v>42370</v>
      </c>
      <c r="T69" s="46">
        <v>42401</v>
      </c>
      <c r="U69" s="78">
        <v>8206</v>
      </c>
      <c r="V69" s="48" t="s">
        <v>284</v>
      </c>
      <c r="W69" s="47">
        <f t="shared" si="1"/>
        <v>8206</v>
      </c>
      <c r="X69" s="48" t="s">
        <v>284</v>
      </c>
      <c r="Y69" s="64" t="s">
        <v>258</v>
      </c>
      <c r="Z69" s="64" t="s">
        <v>130</v>
      </c>
      <c r="AA69" s="66"/>
      <c r="AB69" s="64"/>
      <c r="AC69" s="64" t="s">
        <v>131</v>
      </c>
      <c r="AD69" s="64"/>
    </row>
    <row r="70" spans="1:30" s="42" customFormat="1" ht="51">
      <c r="A70" s="64">
        <v>44</v>
      </c>
      <c r="B70" s="65"/>
      <c r="C70" s="43" t="s">
        <v>13</v>
      </c>
      <c r="D70" s="65" t="s">
        <v>363</v>
      </c>
      <c r="E70" s="65" t="s">
        <v>362</v>
      </c>
      <c r="F70" s="65"/>
      <c r="G70" s="65"/>
      <c r="H70" s="68" t="s">
        <v>477</v>
      </c>
      <c r="I70" s="43" t="s">
        <v>338</v>
      </c>
      <c r="J70" s="43">
        <v>876</v>
      </c>
      <c r="K70" s="43" t="s">
        <v>14</v>
      </c>
      <c r="L70" s="43">
        <v>1</v>
      </c>
      <c r="M70" s="44">
        <v>34406000000</v>
      </c>
      <c r="N70" s="44" t="s">
        <v>15</v>
      </c>
      <c r="O70" s="43" t="s">
        <v>13</v>
      </c>
      <c r="P70" s="64" t="s">
        <v>331</v>
      </c>
      <c r="Q70" s="65" t="s">
        <v>164</v>
      </c>
      <c r="R70" s="46">
        <v>42370</v>
      </c>
      <c r="S70" s="46">
        <v>42370</v>
      </c>
      <c r="T70" s="46">
        <v>42401</v>
      </c>
      <c r="U70" s="78">
        <v>5357</v>
      </c>
      <c r="V70" s="48" t="s">
        <v>284</v>
      </c>
      <c r="W70" s="47">
        <f t="shared" si="1"/>
        <v>5357</v>
      </c>
      <c r="X70" s="48" t="s">
        <v>284</v>
      </c>
      <c r="Y70" s="64" t="s">
        <v>258</v>
      </c>
      <c r="Z70" s="64" t="s">
        <v>130</v>
      </c>
      <c r="AA70" s="66"/>
      <c r="AB70" s="64"/>
      <c r="AC70" s="64" t="s">
        <v>131</v>
      </c>
      <c r="AD70" s="64"/>
    </row>
    <row r="71" spans="1:30" s="42" customFormat="1" ht="51">
      <c r="A71" s="64">
        <v>45</v>
      </c>
      <c r="B71" s="65"/>
      <c r="C71" s="43" t="s">
        <v>13</v>
      </c>
      <c r="D71" s="65" t="s">
        <v>363</v>
      </c>
      <c r="E71" s="65" t="s">
        <v>362</v>
      </c>
      <c r="F71" s="65"/>
      <c r="G71" s="65"/>
      <c r="H71" s="68" t="s">
        <v>475</v>
      </c>
      <c r="I71" s="43" t="s">
        <v>338</v>
      </c>
      <c r="J71" s="43">
        <v>876</v>
      </c>
      <c r="K71" s="43" t="s">
        <v>14</v>
      </c>
      <c r="L71" s="43">
        <v>1</v>
      </c>
      <c r="M71" s="44">
        <v>34406000000</v>
      </c>
      <c r="N71" s="44" t="s">
        <v>15</v>
      </c>
      <c r="O71" s="43" t="s">
        <v>13</v>
      </c>
      <c r="P71" s="64" t="s">
        <v>339</v>
      </c>
      <c r="Q71" s="65" t="s">
        <v>164</v>
      </c>
      <c r="R71" s="46">
        <v>42370</v>
      </c>
      <c r="S71" s="46">
        <v>42370</v>
      </c>
      <c r="T71" s="46">
        <v>42705</v>
      </c>
      <c r="U71" s="78">
        <f>37239.119+51.1</f>
        <v>37290.219</v>
      </c>
      <c r="V71" s="48" t="s">
        <v>284</v>
      </c>
      <c r="W71" s="47">
        <f t="shared" si="1"/>
        <v>37290.219</v>
      </c>
      <c r="X71" s="48" t="s">
        <v>284</v>
      </c>
      <c r="Y71" s="64" t="s">
        <v>258</v>
      </c>
      <c r="Z71" s="64" t="s">
        <v>130</v>
      </c>
      <c r="AA71" s="66"/>
      <c r="AB71" s="64"/>
      <c r="AC71" s="64" t="s">
        <v>131</v>
      </c>
      <c r="AD71" s="64"/>
    </row>
    <row r="72" spans="1:32" s="42" customFormat="1" ht="51">
      <c r="A72" s="64">
        <v>46</v>
      </c>
      <c r="B72" s="43"/>
      <c r="C72" s="43" t="s">
        <v>13</v>
      </c>
      <c r="D72" s="44" t="s">
        <v>500</v>
      </c>
      <c r="E72" s="44" t="s">
        <v>376</v>
      </c>
      <c r="F72" s="43"/>
      <c r="G72" s="43"/>
      <c r="H72" s="45" t="s">
        <v>379</v>
      </c>
      <c r="I72" s="43" t="s">
        <v>338</v>
      </c>
      <c r="J72" s="43">
        <v>876</v>
      </c>
      <c r="K72" s="43" t="s">
        <v>14</v>
      </c>
      <c r="L72" s="43">
        <v>1</v>
      </c>
      <c r="M72" s="44">
        <v>34406000000</v>
      </c>
      <c r="N72" s="44" t="s">
        <v>15</v>
      </c>
      <c r="O72" s="43" t="s">
        <v>13</v>
      </c>
      <c r="P72" s="43" t="s">
        <v>163</v>
      </c>
      <c r="Q72" s="43" t="s">
        <v>164</v>
      </c>
      <c r="R72" s="46">
        <v>42370</v>
      </c>
      <c r="S72" s="46">
        <v>42370</v>
      </c>
      <c r="T72" s="46">
        <v>42705</v>
      </c>
      <c r="U72" s="77">
        <v>37200</v>
      </c>
      <c r="V72" s="48" t="s">
        <v>284</v>
      </c>
      <c r="W72" s="47">
        <f t="shared" si="1"/>
        <v>37200</v>
      </c>
      <c r="X72" s="48" t="s">
        <v>284</v>
      </c>
      <c r="Y72" s="43" t="s">
        <v>258</v>
      </c>
      <c r="Z72" s="43" t="s">
        <v>16</v>
      </c>
      <c r="AA72" s="50"/>
      <c r="AB72" s="43"/>
      <c r="AC72" s="44" t="s">
        <v>17</v>
      </c>
      <c r="AD72" s="43"/>
      <c r="AE72" s="70"/>
      <c r="AF72" s="71"/>
    </row>
    <row r="73" spans="1:32" s="42" customFormat="1" ht="51">
      <c r="A73" s="64">
        <v>47</v>
      </c>
      <c r="B73" s="43"/>
      <c r="C73" s="43" t="s">
        <v>13</v>
      </c>
      <c r="D73" s="44" t="s">
        <v>500</v>
      </c>
      <c r="E73" s="44" t="s">
        <v>376</v>
      </c>
      <c r="F73" s="43"/>
      <c r="G73" s="43"/>
      <c r="H73" s="45" t="s">
        <v>378</v>
      </c>
      <c r="I73" s="43" t="s">
        <v>338</v>
      </c>
      <c r="J73" s="43">
        <v>876</v>
      </c>
      <c r="K73" s="43" t="s">
        <v>14</v>
      </c>
      <c r="L73" s="43">
        <v>1</v>
      </c>
      <c r="M73" s="44">
        <v>34406000000</v>
      </c>
      <c r="N73" s="44" t="s">
        <v>15</v>
      </c>
      <c r="O73" s="43" t="s">
        <v>13</v>
      </c>
      <c r="P73" s="43" t="s">
        <v>163</v>
      </c>
      <c r="Q73" s="43" t="s">
        <v>164</v>
      </c>
      <c r="R73" s="46">
        <v>42370</v>
      </c>
      <c r="S73" s="46">
        <v>42370</v>
      </c>
      <c r="T73" s="46">
        <v>42644</v>
      </c>
      <c r="U73" s="77">
        <v>18024</v>
      </c>
      <c r="V73" s="48" t="s">
        <v>284</v>
      </c>
      <c r="W73" s="47">
        <f t="shared" si="1"/>
        <v>18024</v>
      </c>
      <c r="X73" s="48" t="s">
        <v>284</v>
      </c>
      <c r="Y73" s="43" t="s">
        <v>258</v>
      </c>
      <c r="Z73" s="43" t="s">
        <v>16</v>
      </c>
      <c r="AA73" s="50"/>
      <c r="AB73" s="43"/>
      <c r="AC73" s="44" t="s">
        <v>17</v>
      </c>
      <c r="AD73" s="43"/>
      <c r="AE73" s="70"/>
      <c r="AF73" s="71"/>
    </row>
    <row r="74" spans="1:32" s="42" customFormat="1" ht="51">
      <c r="A74" s="64">
        <v>48</v>
      </c>
      <c r="B74" s="43"/>
      <c r="C74" s="43" t="s">
        <v>13</v>
      </c>
      <c r="D74" s="44" t="s">
        <v>500</v>
      </c>
      <c r="E74" s="44" t="s">
        <v>374</v>
      </c>
      <c r="F74" s="43"/>
      <c r="G74" s="43"/>
      <c r="H74" s="76" t="s">
        <v>53</v>
      </c>
      <c r="I74" s="43" t="s">
        <v>338</v>
      </c>
      <c r="J74" s="43">
        <v>876</v>
      </c>
      <c r="K74" s="43" t="s">
        <v>14</v>
      </c>
      <c r="L74" s="43">
        <v>1</v>
      </c>
      <c r="M74" s="44">
        <v>34406000000</v>
      </c>
      <c r="N74" s="44" t="s">
        <v>15</v>
      </c>
      <c r="O74" s="43" t="s">
        <v>13</v>
      </c>
      <c r="P74" s="43" t="s">
        <v>163</v>
      </c>
      <c r="Q74" s="43" t="s">
        <v>164</v>
      </c>
      <c r="R74" s="46">
        <v>42370</v>
      </c>
      <c r="S74" s="46">
        <v>42370</v>
      </c>
      <c r="T74" s="46">
        <v>42705</v>
      </c>
      <c r="U74" s="77">
        <v>17676</v>
      </c>
      <c r="V74" s="48" t="s">
        <v>284</v>
      </c>
      <c r="W74" s="47">
        <f t="shared" si="1"/>
        <v>17676</v>
      </c>
      <c r="X74" s="48" t="s">
        <v>284</v>
      </c>
      <c r="Y74" s="43" t="s">
        <v>258</v>
      </c>
      <c r="Z74" s="43" t="s">
        <v>16</v>
      </c>
      <c r="AA74" s="50"/>
      <c r="AB74" s="43"/>
      <c r="AC74" s="44" t="s">
        <v>17</v>
      </c>
      <c r="AD74" s="43"/>
      <c r="AE74" s="70"/>
      <c r="AF74" s="71"/>
    </row>
    <row r="75" spans="1:32" s="42" customFormat="1" ht="51">
      <c r="A75" s="64">
        <v>49</v>
      </c>
      <c r="B75" s="43"/>
      <c r="C75" s="43" t="s">
        <v>13</v>
      </c>
      <c r="D75" s="44" t="s">
        <v>500</v>
      </c>
      <c r="E75" s="44" t="s">
        <v>372</v>
      </c>
      <c r="F75" s="43"/>
      <c r="G75" s="43"/>
      <c r="H75" s="45" t="s">
        <v>50</v>
      </c>
      <c r="I75" s="43" t="s">
        <v>338</v>
      </c>
      <c r="J75" s="43">
        <v>876</v>
      </c>
      <c r="K75" s="43" t="s">
        <v>14</v>
      </c>
      <c r="L75" s="43">
        <v>1</v>
      </c>
      <c r="M75" s="44">
        <v>34406000000</v>
      </c>
      <c r="N75" s="44" t="s">
        <v>15</v>
      </c>
      <c r="O75" s="43" t="s">
        <v>13</v>
      </c>
      <c r="P75" s="44" t="s">
        <v>0</v>
      </c>
      <c r="Q75" s="43" t="s">
        <v>341</v>
      </c>
      <c r="R75" s="46">
        <v>42370</v>
      </c>
      <c r="S75" s="46">
        <v>42370</v>
      </c>
      <c r="T75" s="46">
        <v>42705</v>
      </c>
      <c r="U75" s="77">
        <v>207054.1</v>
      </c>
      <c r="V75" s="48" t="s">
        <v>284</v>
      </c>
      <c r="W75" s="47">
        <f t="shared" si="1"/>
        <v>207054.1</v>
      </c>
      <c r="X75" s="48" t="s">
        <v>284</v>
      </c>
      <c r="Y75" s="43" t="s">
        <v>258</v>
      </c>
      <c r="Z75" s="43" t="s">
        <v>16</v>
      </c>
      <c r="AA75" s="50"/>
      <c r="AB75" s="43"/>
      <c r="AC75" s="44" t="s">
        <v>17</v>
      </c>
      <c r="AD75" s="43"/>
      <c r="AE75" s="70"/>
      <c r="AF75" s="71"/>
    </row>
    <row r="76" spans="1:32" s="42" customFormat="1" ht="51">
      <c r="A76" s="64">
        <v>50</v>
      </c>
      <c r="B76" s="43"/>
      <c r="C76" s="43" t="s">
        <v>13</v>
      </c>
      <c r="D76" s="44" t="s">
        <v>500</v>
      </c>
      <c r="E76" s="44" t="s">
        <v>356</v>
      </c>
      <c r="F76" s="43"/>
      <c r="G76" s="43"/>
      <c r="H76" s="45" t="s">
        <v>494</v>
      </c>
      <c r="I76" s="43" t="s">
        <v>338</v>
      </c>
      <c r="J76" s="43">
        <v>876</v>
      </c>
      <c r="K76" s="43" t="s">
        <v>14</v>
      </c>
      <c r="L76" s="43">
        <v>1</v>
      </c>
      <c r="M76" s="44">
        <v>34406000000</v>
      </c>
      <c r="N76" s="44" t="s">
        <v>15</v>
      </c>
      <c r="O76" s="43" t="s">
        <v>13</v>
      </c>
      <c r="P76" s="43" t="s">
        <v>163</v>
      </c>
      <c r="Q76" s="43" t="s">
        <v>164</v>
      </c>
      <c r="R76" s="46">
        <v>42370</v>
      </c>
      <c r="S76" s="46">
        <v>42370</v>
      </c>
      <c r="T76" s="46">
        <v>42705</v>
      </c>
      <c r="U76" s="77">
        <v>27600</v>
      </c>
      <c r="V76" s="48" t="s">
        <v>284</v>
      </c>
      <c r="W76" s="47">
        <f t="shared" si="1"/>
        <v>27600</v>
      </c>
      <c r="X76" s="48" t="s">
        <v>284</v>
      </c>
      <c r="Y76" s="43" t="s">
        <v>258</v>
      </c>
      <c r="Z76" s="43" t="s">
        <v>16</v>
      </c>
      <c r="AA76" s="49"/>
      <c r="AB76" s="43"/>
      <c r="AC76" s="44" t="s">
        <v>17</v>
      </c>
      <c r="AD76" s="43"/>
      <c r="AE76" s="70"/>
      <c r="AF76" s="71"/>
    </row>
    <row r="77" spans="1:32" s="42" customFormat="1" ht="51">
      <c r="A77" s="64">
        <v>51</v>
      </c>
      <c r="B77" s="43"/>
      <c r="C77" s="43" t="s">
        <v>13</v>
      </c>
      <c r="D77" s="44" t="s">
        <v>500</v>
      </c>
      <c r="E77" s="44" t="s">
        <v>356</v>
      </c>
      <c r="F77" s="43"/>
      <c r="G77" s="43"/>
      <c r="H77" s="45" t="s">
        <v>495</v>
      </c>
      <c r="I77" s="43" t="s">
        <v>338</v>
      </c>
      <c r="J77" s="43">
        <v>876</v>
      </c>
      <c r="K77" s="43" t="s">
        <v>14</v>
      </c>
      <c r="L77" s="43">
        <v>1</v>
      </c>
      <c r="M77" s="44">
        <v>34406000000</v>
      </c>
      <c r="N77" s="44" t="s">
        <v>15</v>
      </c>
      <c r="O77" s="43" t="s">
        <v>13</v>
      </c>
      <c r="P77" s="43" t="s">
        <v>163</v>
      </c>
      <c r="Q77" s="43" t="s">
        <v>164</v>
      </c>
      <c r="R77" s="46">
        <v>42370</v>
      </c>
      <c r="S77" s="46">
        <v>42370</v>
      </c>
      <c r="T77" s="46">
        <v>42705</v>
      </c>
      <c r="U77" s="77">
        <v>72630</v>
      </c>
      <c r="V77" s="48" t="s">
        <v>284</v>
      </c>
      <c r="W77" s="47">
        <f t="shared" si="1"/>
        <v>72630</v>
      </c>
      <c r="X77" s="48" t="s">
        <v>284</v>
      </c>
      <c r="Y77" s="43" t="s">
        <v>258</v>
      </c>
      <c r="Z77" s="43" t="s">
        <v>16</v>
      </c>
      <c r="AA77" s="49"/>
      <c r="AB77" s="43"/>
      <c r="AC77" s="44" t="s">
        <v>17</v>
      </c>
      <c r="AD77" s="43"/>
      <c r="AE77" s="70"/>
      <c r="AF77" s="71"/>
    </row>
    <row r="78" spans="1:32" s="42" customFormat="1" ht="51">
      <c r="A78" s="64">
        <v>52</v>
      </c>
      <c r="B78" s="43"/>
      <c r="C78" s="43" t="s">
        <v>13</v>
      </c>
      <c r="D78" s="44" t="s">
        <v>387</v>
      </c>
      <c r="E78" s="57" t="s">
        <v>388</v>
      </c>
      <c r="F78" s="81"/>
      <c r="G78" s="81"/>
      <c r="H78" s="84" t="s">
        <v>385</v>
      </c>
      <c r="I78" s="81" t="s">
        <v>338</v>
      </c>
      <c r="J78" s="43">
        <v>876</v>
      </c>
      <c r="K78" s="43" t="s">
        <v>14</v>
      </c>
      <c r="L78" s="43">
        <v>1</v>
      </c>
      <c r="M78" s="44">
        <v>34406000000</v>
      </c>
      <c r="N78" s="44" t="s">
        <v>15</v>
      </c>
      <c r="O78" s="43" t="s">
        <v>13</v>
      </c>
      <c r="P78" s="43" t="s">
        <v>163</v>
      </c>
      <c r="Q78" s="43" t="s">
        <v>164</v>
      </c>
      <c r="R78" s="46">
        <v>42370</v>
      </c>
      <c r="S78" s="46">
        <v>42370</v>
      </c>
      <c r="T78" s="46">
        <v>42705</v>
      </c>
      <c r="U78" s="49">
        <v>65000</v>
      </c>
      <c r="V78" s="48" t="s">
        <v>284</v>
      </c>
      <c r="W78" s="47">
        <f t="shared" si="1"/>
        <v>65000</v>
      </c>
      <c r="X78" s="48" t="s">
        <v>284</v>
      </c>
      <c r="Y78" s="43" t="s">
        <v>243</v>
      </c>
      <c r="Z78" s="43" t="s">
        <v>58</v>
      </c>
      <c r="AA78" s="50"/>
      <c r="AB78" s="43"/>
      <c r="AC78" s="51" t="s">
        <v>59</v>
      </c>
      <c r="AD78" s="43"/>
      <c r="AE78" s="70"/>
      <c r="AF78" s="71"/>
    </row>
    <row r="79" spans="1:32" s="42" customFormat="1" ht="51">
      <c r="A79" s="64">
        <v>53</v>
      </c>
      <c r="B79" s="43"/>
      <c r="C79" s="43" t="s">
        <v>13</v>
      </c>
      <c r="D79" s="44" t="s">
        <v>387</v>
      </c>
      <c r="E79" s="83" t="s">
        <v>388</v>
      </c>
      <c r="F79" s="81"/>
      <c r="G79" s="81"/>
      <c r="H79" s="84" t="s">
        <v>386</v>
      </c>
      <c r="I79" s="81" t="s">
        <v>338</v>
      </c>
      <c r="J79" s="43">
        <v>876</v>
      </c>
      <c r="K79" s="43" t="s">
        <v>14</v>
      </c>
      <c r="L79" s="43">
        <v>1</v>
      </c>
      <c r="M79" s="44">
        <v>34406000000</v>
      </c>
      <c r="N79" s="44" t="s">
        <v>15</v>
      </c>
      <c r="O79" s="43" t="s">
        <v>13</v>
      </c>
      <c r="P79" s="43" t="s">
        <v>163</v>
      </c>
      <c r="Q79" s="43" t="s">
        <v>164</v>
      </c>
      <c r="R79" s="46">
        <v>42370</v>
      </c>
      <c r="S79" s="46">
        <v>42370</v>
      </c>
      <c r="T79" s="46">
        <v>42705</v>
      </c>
      <c r="U79" s="49">
        <v>40000</v>
      </c>
      <c r="V79" s="48" t="s">
        <v>284</v>
      </c>
      <c r="W79" s="47">
        <f t="shared" si="1"/>
        <v>40000</v>
      </c>
      <c r="X79" s="48" t="s">
        <v>284</v>
      </c>
      <c r="Y79" s="43" t="s">
        <v>243</v>
      </c>
      <c r="Z79" s="43" t="s">
        <v>58</v>
      </c>
      <c r="AA79" s="50"/>
      <c r="AB79" s="43"/>
      <c r="AC79" s="51" t="s">
        <v>59</v>
      </c>
      <c r="AD79" s="43"/>
      <c r="AE79" s="70"/>
      <c r="AF79" s="71"/>
    </row>
    <row r="80" spans="1:32" s="42" customFormat="1" ht="51">
      <c r="A80" s="64">
        <v>54</v>
      </c>
      <c r="B80" s="43"/>
      <c r="C80" s="43" t="s">
        <v>13</v>
      </c>
      <c r="D80" s="44" t="s">
        <v>387</v>
      </c>
      <c r="E80" s="57" t="s">
        <v>388</v>
      </c>
      <c r="F80" s="43"/>
      <c r="G80" s="43"/>
      <c r="H80" s="44" t="s">
        <v>62</v>
      </c>
      <c r="I80" s="43" t="s">
        <v>338</v>
      </c>
      <c r="J80" s="43">
        <v>876</v>
      </c>
      <c r="K80" s="43" t="s">
        <v>14</v>
      </c>
      <c r="L80" s="43">
        <v>1</v>
      </c>
      <c r="M80" s="44">
        <v>34406000000</v>
      </c>
      <c r="N80" s="44" t="s">
        <v>15</v>
      </c>
      <c r="O80" s="43" t="s">
        <v>13</v>
      </c>
      <c r="P80" s="43" t="s">
        <v>339</v>
      </c>
      <c r="Q80" s="43" t="s">
        <v>164</v>
      </c>
      <c r="R80" s="46">
        <v>42370</v>
      </c>
      <c r="S80" s="46">
        <v>42370</v>
      </c>
      <c r="T80" s="46">
        <v>42401</v>
      </c>
      <c r="U80" s="49">
        <v>61200</v>
      </c>
      <c r="V80" s="48" t="s">
        <v>284</v>
      </c>
      <c r="W80" s="47">
        <f t="shared" si="1"/>
        <v>61200</v>
      </c>
      <c r="X80" s="48" t="s">
        <v>284</v>
      </c>
      <c r="Y80" s="43" t="s">
        <v>243</v>
      </c>
      <c r="Z80" s="43" t="s">
        <v>60</v>
      </c>
      <c r="AA80" s="50"/>
      <c r="AB80" s="43"/>
      <c r="AC80" s="51" t="s">
        <v>61</v>
      </c>
      <c r="AD80" s="43"/>
      <c r="AE80" s="70"/>
      <c r="AF80" s="71"/>
    </row>
    <row r="81" spans="1:30" s="42" customFormat="1" ht="38.25">
      <c r="A81" s="64">
        <v>55</v>
      </c>
      <c r="B81" s="43"/>
      <c r="C81" s="43" t="s">
        <v>13</v>
      </c>
      <c r="D81" s="44" t="s">
        <v>428</v>
      </c>
      <c r="E81" s="44" t="s">
        <v>428</v>
      </c>
      <c r="F81" s="43"/>
      <c r="G81" s="43"/>
      <c r="H81" s="45" t="s">
        <v>48</v>
      </c>
      <c r="I81" s="43" t="s">
        <v>21</v>
      </c>
      <c r="J81" s="43">
        <v>876</v>
      </c>
      <c r="K81" s="43" t="s">
        <v>14</v>
      </c>
      <c r="L81" s="43">
        <v>1</v>
      </c>
      <c r="M81" s="44">
        <v>34406000000</v>
      </c>
      <c r="N81" s="44" t="s">
        <v>15</v>
      </c>
      <c r="O81" s="43" t="s">
        <v>13</v>
      </c>
      <c r="P81" s="43" t="s">
        <v>339</v>
      </c>
      <c r="Q81" s="43" t="s">
        <v>164</v>
      </c>
      <c r="R81" s="46">
        <v>42370</v>
      </c>
      <c r="S81" s="46">
        <v>42370</v>
      </c>
      <c r="T81" s="46">
        <v>42705</v>
      </c>
      <c r="U81" s="52">
        <v>120000</v>
      </c>
      <c r="V81" s="48" t="s">
        <v>284</v>
      </c>
      <c r="W81" s="52">
        <f t="shared" si="1"/>
        <v>120000</v>
      </c>
      <c r="X81" s="48" t="s">
        <v>284</v>
      </c>
      <c r="Y81" s="43" t="s">
        <v>256</v>
      </c>
      <c r="Z81" s="43" t="s">
        <v>48</v>
      </c>
      <c r="AA81" s="50"/>
      <c r="AB81" s="43"/>
      <c r="AC81" s="44" t="s">
        <v>49</v>
      </c>
      <c r="AD81" s="43"/>
    </row>
    <row r="82" spans="1:30" s="42" customFormat="1" ht="63.75">
      <c r="A82" s="64">
        <v>56</v>
      </c>
      <c r="B82" s="65"/>
      <c r="C82" s="43" t="s">
        <v>13</v>
      </c>
      <c r="D82" s="68" t="s">
        <v>415</v>
      </c>
      <c r="E82" s="68" t="s">
        <v>416</v>
      </c>
      <c r="F82" s="65"/>
      <c r="G82" s="65"/>
      <c r="H82" s="68" t="s">
        <v>136</v>
      </c>
      <c r="I82" s="43" t="s">
        <v>21</v>
      </c>
      <c r="J82" s="43">
        <v>876</v>
      </c>
      <c r="K82" s="43" t="s">
        <v>14</v>
      </c>
      <c r="L82" s="43">
        <v>1</v>
      </c>
      <c r="M82" s="44">
        <v>34406000000</v>
      </c>
      <c r="N82" s="44" t="s">
        <v>15</v>
      </c>
      <c r="O82" s="43" t="s">
        <v>13</v>
      </c>
      <c r="P82" s="64" t="s">
        <v>163</v>
      </c>
      <c r="Q82" s="65" t="s">
        <v>164</v>
      </c>
      <c r="R82" s="46">
        <v>42370</v>
      </c>
      <c r="S82" s="46">
        <v>42370</v>
      </c>
      <c r="T82" s="46">
        <v>42705</v>
      </c>
      <c r="U82" s="78">
        <v>63770</v>
      </c>
      <c r="V82" s="48" t="s">
        <v>284</v>
      </c>
      <c r="W82" s="52">
        <f t="shared" si="1"/>
        <v>63770</v>
      </c>
      <c r="X82" s="48" t="s">
        <v>284</v>
      </c>
      <c r="Y82" s="64" t="s">
        <v>256</v>
      </c>
      <c r="Z82" s="64" t="s">
        <v>134</v>
      </c>
      <c r="AA82" s="66"/>
      <c r="AB82" s="64"/>
      <c r="AC82" s="64" t="s">
        <v>135</v>
      </c>
      <c r="AD82" s="64"/>
    </row>
    <row r="83" spans="1:32" s="42" customFormat="1" ht="63.75">
      <c r="A83" s="64">
        <v>57</v>
      </c>
      <c r="B83" s="43"/>
      <c r="C83" s="43" t="s">
        <v>13</v>
      </c>
      <c r="D83" s="44" t="s">
        <v>427</v>
      </c>
      <c r="E83" s="44" t="s">
        <v>427</v>
      </c>
      <c r="F83" s="43"/>
      <c r="G83" s="43"/>
      <c r="H83" s="45" t="s">
        <v>41</v>
      </c>
      <c r="I83" s="43" t="s">
        <v>21</v>
      </c>
      <c r="J83" s="43">
        <v>876</v>
      </c>
      <c r="K83" s="43" t="s">
        <v>14</v>
      </c>
      <c r="L83" s="43">
        <v>1</v>
      </c>
      <c r="M83" s="44">
        <v>34406000000</v>
      </c>
      <c r="N83" s="44" t="s">
        <v>15</v>
      </c>
      <c r="O83" s="43" t="s">
        <v>13</v>
      </c>
      <c r="P83" s="43" t="s">
        <v>331</v>
      </c>
      <c r="Q83" s="43" t="s">
        <v>164</v>
      </c>
      <c r="R83" s="46">
        <v>42370</v>
      </c>
      <c r="S83" s="46">
        <v>42370</v>
      </c>
      <c r="T83" s="46">
        <v>42705</v>
      </c>
      <c r="U83" s="52">
        <v>60000</v>
      </c>
      <c r="V83" s="48" t="s">
        <v>284</v>
      </c>
      <c r="W83" s="52">
        <f t="shared" si="1"/>
        <v>60000</v>
      </c>
      <c r="X83" s="48" t="s">
        <v>284</v>
      </c>
      <c r="Y83" s="54" t="s">
        <v>251</v>
      </c>
      <c r="Z83" s="43" t="s">
        <v>41</v>
      </c>
      <c r="AA83" s="50"/>
      <c r="AB83" s="43"/>
      <c r="AC83" s="44" t="s">
        <v>42</v>
      </c>
      <c r="AD83" s="43"/>
      <c r="AE83" s="70"/>
      <c r="AF83" s="71"/>
    </row>
    <row r="84" spans="1:32" s="42" customFormat="1" ht="51">
      <c r="A84" s="64">
        <v>58</v>
      </c>
      <c r="B84" s="43"/>
      <c r="C84" s="43" t="s">
        <v>13</v>
      </c>
      <c r="D84" s="44" t="s">
        <v>408</v>
      </c>
      <c r="E84" s="44" t="s">
        <v>409</v>
      </c>
      <c r="F84" s="43"/>
      <c r="G84" s="43"/>
      <c r="H84" s="45" t="s">
        <v>22</v>
      </c>
      <c r="I84" s="43" t="s">
        <v>338</v>
      </c>
      <c r="J84" s="43">
        <v>876</v>
      </c>
      <c r="K84" s="43" t="s">
        <v>14</v>
      </c>
      <c r="L84" s="43">
        <v>1</v>
      </c>
      <c r="M84" s="44">
        <v>34406000000</v>
      </c>
      <c r="N84" s="44" t="s">
        <v>15</v>
      </c>
      <c r="O84" s="43" t="s">
        <v>13</v>
      </c>
      <c r="P84" s="43" t="s">
        <v>331</v>
      </c>
      <c r="Q84" s="43" t="s">
        <v>164</v>
      </c>
      <c r="R84" s="46">
        <v>42370</v>
      </c>
      <c r="S84" s="46">
        <v>42370</v>
      </c>
      <c r="T84" s="46">
        <v>42705</v>
      </c>
      <c r="U84" s="52">
        <f>7104291.15786965-700000</f>
        <v>6404291.15786965</v>
      </c>
      <c r="V84" s="48" t="s">
        <v>284</v>
      </c>
      <c r="W84" s="52">
        <f t="shared" si="1"/>
        <v>6404291.15786965</v>
      </c>
      <c r="X84" s="48" t="s">
        <v>284</v>
      </c>
      <c r="Y84" s="43" t="s">
        <v>258</v>
      </c>
      <c r="Z84" s="43" t="s">
        <v>23</v>
      </c>
      <c r="AA84" s="50"/>
      <c r="AB84" s="43"/>
      <c r="AC84" s="53" t="s">
        <v>24</v>
      </c>
      <c r="AD84" s="43"/>
      <c r="AE84" s="70"/>
      <c r="AF84" s="71"/>
    </row>
    <row r="85" spans="1:32" s="42" customFormat="1" ht="51">
      <c r="A85" s="64">
        <v>59</v>
      </c>
      <c r="B85" s="43"/>
      <c r="C85" s="43" t="s">
        <v>13</v>
      </c>
      <c r="D85" s="44" t="s">
        <v>430</v>
      </c>
      <c r="E85" s="44" t="s">
        <v>430</v>
      </c>
      <c r="F85" s="43"/>
      <c r="G85" s="43"/>
      <c r="H85" s="45" t="s">
        <v>70</v>
      </c>
      <c r="I85" s="43" t="s">
        <v>21</v>
      </c>
      <c r="J85" s="43">
        <v>876</v>
      </c>
      <c r="K85" s="43" t="s">
        <v>14</v>
      </c>
      <c r="L85" s="43">
        <v>1</v>
      </c>
      <c r="M85" s="44">
        <v>34406000000</v>
      </c>
      <c r="N85" s="44" t="s">
        <v>15</v>
      </c>
      <c r="O85" s="43" t="s">
        <v>13</v>
      </c>
      <c r="P85" s="43" t="s">
        <v>163</v>
      </c>
      <c r="Q85" s="43" t="s">
        <v>164</v>
      </c>
      <c r="R85" s="46">
        <v>42370</v>
      </c>
      <c r="S85" s="46">
        <v>42401</v>
      </c>
      <c r="T85" s="46">
        <v>42675</v>
      </c>
      <c r="U85" s="49">
        <v>49000</v>
      </c>
      <c r="V85" s="48" t="s">
        <v>284</v>
      </c>
      <c r="W85" s="52">
        <f t="shared" si="1"/>
        <v>49000</v>
      </c>
      <c r="X85" s="48" t="s">
        <v>284</v>
      </c>
      <c r="Y85" s="43" t="s">
        <v>256</v>
      </c>
      <c r="Z85" s="43" t="s">
        <v>71</v>
      </c>
      <c r="AA85" s="50"/>
      <c r="AB85" s="43"/>
      <c r="AC85" s="53" t="s">
        <v>72</v>
      </c>
      <c r="AD85" s="43"/>
      <c r="AE85" s="70"/>
      <c r="AF85" s="71"/>
    </row>
    <row r="86" spans="1:32" s="42" customFormat="1" ht="63.75">
      <c r="A86" s="64">
        <v>60</v>
      </c>
      <c r="B86" s="43"/>
      <c r="C86" s="43" t="s">
        <v>13</v>
      </c>
      <c r="D86" s="44" t="s">
        <v>430</v>
      </c>
      <c r="E86" s="44" t="s">
        <v>430</v>
      </c>
      <c r="F86" s="43"/>
      <c r="G86" s="43"/>
      <c r="H86" s="45" t="s">
        <v>400</v>
      </c>
      <c r="I86" s="43" t="s">
        <v>21</v>
      </c>
      <c r="J86" s="43">
        <v>876</v>
      </c>
      <c r="K86" s="43" t="s">
        <v>14</v>
      </c>
      <c r="L86" s="43">
        <v>1</v>
      </c>
      <c r="M86" s="44">
        <v>34406000000</v>
      </c>
      <c r="N86" s="44" t="s">
        <v>15</v>
      </c>
      <c r="O86" s="43" t="s">
        <v>13</v>
      </c>
      <c r="P86" s="43" t="s">
        <v>163</v>
      </c>
      <c r="Q86" s="43" t="s">
        <v>164</v>
      </c>
      <c r="R86" s="46">
        <v>42370</v>
      </c>
      <c r="S86" s="46">
        <v>42370</v>
      </c>
      <c r="T86" s="46">
        <v>42644</v>
      </c>
      <c r="U86" s="49">
        <v>7000</v>
      </c>
      <c r="V86" s="48" t="s">
        <v>284</v>
      </c>
      <c r="W86" s="52">
        <f t="shared" si="1"/>
        <v>7000</v>
      </c>
      <c r="X86" s="48" t="s">
        <v>284</v>
      </c>
      <c r="Y86" s="43" t="s">
        <v>256</v>
      </c>
      <c r="Z86" s="43" t="s">
        <v>71</v>
      </c>
      <c r="AA86" s="50"/>
      <c r="AB86" s="43"/>
      <c r="AC86" s="53" t="s">
        <v>72</v>
      </c>
      <c r="AD86" s="43"/>
      <c r="AE86" s="70"/>
      <c r="AF86" s="71"/>
    </row>
    <row r="87" spans="1:32" s="42" customFormat="1" ht="51">
      <c r="A87" s="64">
        <v>61</v>
      </c>
      <c r="B87" s="43"/>
      <c r="C87" s="43" t="s">
        <v>13</v>
      </c>
      <c r="D87" s="44" t="s">
        <v>430</v>
      </c>
      <c r="E87" s="44" t="s">
        <v>430</v>
      </c>
      <c r="F87" s="43"/>
      <c r="G87" s="43"/>
      <c r="H87" s="45" t="s">
        <v>399</v>
      </c>
      <c r="I87" s="43" t="s">
        <v>21</v>
      </c>
      <c r="J87" s="43">
        <v>876</v>
      </c>
      <c r="K87" s="43" t="s">
        <v>14</v>
      </c>
      <c r="L87" s="43">
        <v>1</v>
      </c>
      <c r="M87" s="44">
        <v>34406000000</v>
      </c>
      <c r="N87" s="44" t="s">
        <v>15</v>
      </c>
      <c r="O87" s="43" t="s">
        <v>13</v>
      </c>
      <c r="P87" s="43" t="s">
        <v>163</v>
      </c>
      <c r="Q87" s="43" t="s">
        <v>164</v>
      </c>
      <c r="R87" s="46">
        <v>42370</v>
      </c>
      <c r="S87" s="46">
        <v>42401</v>
      </c>
      <c r="T87" s="46">
        <v>42675</v>
      </c>
      <c r="U87" s="49">
        <v>30000</v>
      </c>
      <c r="V87" s="48" t="s">
        <v>284</v>
      </c>
      <c r="W87" s="52">
        <f aca="true" t="shared" si="2" ref="W87:W114">U87</f>
        <v>30000</v>
      </c>
      <c r="X87" s="48" t="s">
        <v>284</v>
      </c>
      <c r="Y87" s="43" t="s">
        <v>256</v>
      </c>
      <c r="Z87" s="43" t="s">
        <v>71</v>
      </c>
      <c r="AA87" s="50"/>
      <c r="AB87" s="43"/>
      <c r="AC87" s="53" t="s">
        <v>72</v>
      </c>
      <c r="AD87" s="43"/>
      <c r="AE87" s="70"/>
      <c r="AF87" s="71"/>
    </row>
    <row r="88" spans="1:32" s="42" customFormat="1" ht="51">
      <c r="A88" s="64">
        <v>62</v>
      </c>
      <c r="B88" s="43"/>
      <c r="C88" s="43" t="s">
        <v>13</v>
      </c>
      <c r="D88" s="44" t="s">
        <v>430</v>
      </c>
      <c r="E88" s="44" t="s">
        <v>430</v>
      </c>
      <c r="F88" s="43"/>
      <c r="G88" s="43"/>
      <c r="H88" s="45" t="s">
        <v>398</v>
      </c>
      <c r="I88" s="43" t="s">
        <v>21</v>
      </c>
      <c r="J88" s="43">
        <v>876</v>
      </c>
      <c r="K88" s="43" t="s">
        <v>14</v>
      </c>
      <c r="L88" s="43">
        <v>1</v>
      </c>
      <c r="M88" s="44">
        <v>34406000000</v>
      </c>
      <c r="N88" s="44" t="s">
        <v>15</v>
      </c>
      <c r="O88" s="43" t="s">
        <v>13</v>
      </c>
      <c r="P88" s="43" t="s">
        <v>163</v>
      </c>
      <c r="Q88" s="43" t="s">
        <v>164</v>
      </c>
      <c r="R88" s="46">
        <v>42370</v>
      </c>
      <c r="S88" s="46">
        <v>42401</v>
      </c>
      <c r="T88" s="46">
        <v>42675</v>
      </c>
      <c r="U88" s="49">
        <v>35000</v>
      </c>
      <c r="V88" s="48" t="s">
        <v>284</v>
      </c>
      <c r="W88" s="52">
        <f t="shared" si="2"/>
        <v>35000</v>
      </c>
      <c r="X88" s="48" t="s">
        <v>284</v>
      </c>
      <c r="Y88" s="43" t="s">
        <v>256</v>
      </c>
      <c r="Z88" s="43" t="s">
        <v>71</v>
      </c>
      <c r="AA88" s="50"/>
      <c r="AB88" s="43"/>
      <c r="AC88" s="53" t="s">
        <v>72</v>
      </c>
      <c r="AD88" s="43"/>
      <c r="AE88" s="70"/>
      <c r="AF88" s="71"/>
    </row>
    <row r="89" spans="1:32" s="42" customFormat="1" ht="51">
      <c r="A89" s="64">
        <v>63</v>
      </c>
      <c r="B89" s="43"/>
      <c r="C89" s="43" t="s">
        <v>13</v>
      </c>
      <c r="D89" s="44" t="s">
        <v>430</v>
      </c>
      <c r="E89" s="44" t="s">
        <v>430</v>
      </c>
      <c r="F89" s="43"/>
      <c r="G89" s="43"/>
      <c r="H89" s="45" t="s">
        <v>103</v>
      </c>
      <c r="I89" s="43" t="s">
        <v>21</v>
      </c>
      <c r="J89" s="43">
        <v>876</v>
      </c>
      <c r="K89" s="43" t="s">
        <v>14</v>
      </c>
      <c r="L89" s="43">
        <v>1</v>
      </c>
      <c r="M89" s="44">
        <v>34406000000</v>
      </c>
      <c r="N89" s="44" t="s">
        <v>15</v>
      </c>
      <c r="O89" s="43" t="s">
        <v>13</v>
      </c>
      <c r="P89" s="43" t="s">
        <v>163</v>
      </c>
      <c r="Q89" s="43" t="s">
        <v>164</v>
      </c>
      <c r="R89" s="46">
        <v>42370</v>
      </c>
      <c r="S89" s="46">
        <v>42401</v>
      </c>
      <c r="T89" s="46">
        <v>42675</v>
      </c>
      <c r="U89" s="52">
        <v>29600</v>
      </c>
      <c r="V89" s="48" t="s">
        <v>284</v>
      </c>
      <c r="W89" s="52">
        <f t="shared" si="2"/>
        <v>29600</v>
      </c>
      <c r="X89" s="48" t="s">
        <v>284</v>
      </c>
      <c r="Y89" s="43" t="s">
        <v>256</v>
      </c>
      <c r="Z89" s="43" t="s">
        <v>71</v>
      </c>
      <c r="AA89" s="50"/>
      <c r="AB89" s="43"/>
      <c r="AC89" s="53" t="s">
        <v>72</v>
      </c>
      <c r="AD89" s="43"/>
      <c r="AE89" s="70"/>
      <c r="AF89" s="71"/>
    </row>
    <row r="90" spans="1:32" s="42" customFormat="1" ht="51">
      <c r="A90" s="64">
        <v>64</v>
      </c>
      <c r="B90" s="43"/>
      <c r="C90" s="43" t="s">
        <v>13</v>
      </c>
      <c r="D90" s="44" t="s">
        <v>429</v>
      </c>
      <c r="E90" s="44" t="s">
        <v>429</v>
      </c>
      <c r="F90" s="43"/>
      <c r="G90" s="43"/>
      <c r="H90" s="45" t="s">
        <v>485</v>
      </c>
      <c r="I90" s="43" t="s">
        <v>21</v>
      </c>
      <c r="J90" s="43">
        <v>876</v>
      </c>
      <c r="K90" s="43" t="s">
        <v>14</v>
      </c>
      <c r="L90" s="43">
        <v>1</v>
      </c>
      <c r="M90" s="44">
        <v>34406000000</v>
      </c>
      <c r="N90" s="44" t="s">
        <v>15</v>
      </c>
      <c r="O90" s="43" t="s">
        <v>13</v>
      </c>
      <c r="P90" s="43" t="s">
        <v>163</v>
      </c>
      <c r="Q90" s="43" t="s">
        <v>164</v>
      </c>
      <c r="R90" s="46">
        <v>42370</v>
      </c>
      <c r="S90" s="46">
        <v>42370</v>
      </c>
      <c r="T90" s="46">
        <v>42705</v>
      </c>
      <c r="U90" s="49">
        <v>69960</v>
      </c>
      <c r="V90" s="48" t="s">
        <v>284</v>
      </c>
      <c r="W90" s="52">
        <f t="shared" si="2"/>
        <v>69960</v>
      </c>
      <c r="X90" s="48" t="s">
        <v>284</v>
      </c>
      <c r="Y90" s="43" t="s">
        <v>241</v>
      </c>
      <c r="Z90" s="43" t="s">
        <v>66</v>
      </c>
      <c r="AA90" s="50"/>
      <c r="AB90" s="43"/>
      <c r="AC90" s="44" t="s">
        <v>67</v>
      </c>
      <c r="AD90" s="43"/>
      <c r="AE90" s="70"/>
      <c r="AF90" s="71"/>
    </row>
    <row r="91" spans="1:32" s="42" customFormat="1" ht="63.75">
      <c r="A91" s="64">
        <v>65</v>
      </c>
      <c r="B91" s="43"/>
      <c r="C91" s="43" t="s">
        <v>13</v>
      </c>
      <c r="D91" s="44" t="s">
        <v>410</v>
      </c>
      <c r="E91" s="44" t="s">
        <v>411</v>
      </c>
      <c r="F91" s="43"/>
      <c r="G91" s="43"/>
      <c r="H91" s="45" t="s">
        <v>63</v>
      </c>
      <c r="I91" s="43" t="s">
        <v>338</v>
      </c>
      <c r="J91" s="43">
        <v>876</v>
      </c>
      <c r="K91" s="43" t="s">
        <v>14</v>
      </c>
      <c r="L91" s="43">
        <v>1</v>
      </c>
      <c r="M91" s="44">
        <v>34406000000</v>
      </c>
      <c r="N91" s="44" t="s">
        <v>15</v>
      </c>
      <c r="O91" s="43" t="s">
        <v>13</v>
      </c>
      <c r="P91" s="43" t="s">
        <v>339</v>
      </c>
      <c r="Q91" s="43" t="s">
        <v>164</v>
      </c>
      <c r="R91" s="46">
        <v>42370</v>
      </c>
      <c r="S91" s="46">
        <v>42370</v>
      </c>
      <c r="T91" s="46">
        <v>42705</v>
      </c>
      <c r="U91" s="49">
        <v>239230</v>
      </c>
      <c r="V91" s="48" t="s">
        <v>284</v>
      </c>
      <c r="W91" s="52">
        <f t="shared" si="2"/>
        <v>239230</v>
      </c>
      <c r="X91" s="48" t="s">
        <v>284</v>
      </c>
      <c r="Y91" s="43" t="s">
        <v>243</v>
      </c>
      <c r="Z91" s="43" t="s">
        <v>64</v>
      </c>
      <c r="AA91" s="50"/>
      <c r="AB91" s="43"/>
      <c r="AC91" s="53" t="s">
        <v>65</v>
      </c>
      <c r="AD91" s="43"/>
      <c r="AE91" s="70"/>
      <c r="AF91" s="71"/>
    </row>
    <row r="92" spans="1:32" s="42" customFormat="1" ht="51">
      <c r="A92" s="64">
        <v>66</v>
      </c>
      <c r="B92" s="43"/>
      <c r="C92" s="43" t="s">
        <v>13</v>
      </c>
      <c r="D92" s="44" t="s">
        <v>424</v>
      </c>
      <c r="E92" s="44" t="s">
        <v>424</v>
      </c>
      <c r="F92" s="43"/>
      <c r="G92" s="43"/>
      <c r="H92" s="45" t="s">
        <v>68</v>
      </c>
      <c r="I92" s="43" t="s">
        <v>21</v>
      </c>
      <c r="J92" s="43">
        <v>876</v>
      </c>
      <c r="K92" s="43" t="s">
        <v>14</v>
      </c>
      <c r="L92" s="43">
        <v>1</v>
      </c>
      <c r="M92" s="44">
        <v>34406000000</v>
      </c>
      <c r="N92" s="44" t="s">
        <v>15</v>
      </c>
      <c r="O92" s="43" t="s">
        <v>13</v>
      </c>
      <c r="P92" s="43" t="s">
        <v>163</v>
      </c>
      <c r="Q92" s="43" t="s">
        <v>164</v>
      </c>
      <c r="R92" s="46">
        <v>42370</v>
      </c>
      <c r="S92" s="46">
        <v>42370</v>
      </c>
      <c r="T92" s="46">
        <v>42705</v>
      </c>
      <c r="U92" s="49">
        <f>62187+1253</f>
        <v>63440</v>
      </c>
      <c r="V92" s="48" t="s">
        <v>284</v>
      </c>
      <c r="W92" s="52">
        <f t="shared" si="2"/>
        <v>63440</v>
      </c>
      <c r="X92" s="48" t="s">
        <v>284</v>
      </c>
      <c r="Y92" s="43" t="s">
        <v>236</v>
      </c>
      <c r="Z92" s="43" t="s">
        <v>38</v>
      </c>
      <c r="AA92" s="50"/>
      <c r="AB92" s="43"/>
      <c r="AC92" s="44" t="s">
        <v>39</v>
      </c>
      <c r="AD92" s="43"/>
      <c r="AE92" s="70"/>
      <c r="AF92" s="71"/>
    </row>
    <row r="93" spans="1:32" s="42" customFormat="1" ht="25.5">
      <c r="A93" s="64">
        <v>67</v>
      </c>
      <c r="B93" s="43"/>
      <c r="C93" s="43" t="s">
        <v>13</v>
      </c>
      <c r="D93" s="44" t="s">
        <v>417</v>
      </c>
      <c r="E93" s="44" t="s">
        <v>423</v>
      </c>
      <c r="F93" s="43"/>
      <c r="G93" s="43"/>
      <c r="H93" s="45" t="s">
        <v>32</v>
      </c>
      <c r="I93" s="43" t="s">
        <v>21</v>
      </c>
      <c r="J93" s="43">
        <v>876</v>
      </c>
      <c r="K93" s="43" t="s">
        <v>14</v>
      </c>
      <c r="L93" s="43">
        <v>1</v>
      </c>
      <c r="M93" s="44">
        <v>34406000000</v>
      </c>
      <c r="N93" s="44" t="s">
        <v>15</v>
      </c>
      <c r="O93" s="43" t="s">
        <v>13</v>
      </c>
      <c r="P93" s="43" t="s">
        <v>331</v>
      </c>
      <c r="Q93" s="43" t="s">
        <v>164</v>
      </c>
      <c r="R93" s="46">
        <v>42370</v>
      </c>
      <c r="S93" s="46">
        <v>42370</v>
      </c>
      <c r="T93" s="46">
        <v>42705</v>
      </c>
      <c r="U93" s="49">
        <v>130000</v>
      </c>
      <c r="V93" s="48" t="s">
        <v>284</v>
      </c>
      <c r="W93" s="52">
        <f t="shared" si="2"/>
        <v>130000</v>
      </c>
      <c r="X93" s="48" t="s">
        <v>284</v>
      </c>
      <c r="Y93" s="43" t="s">
        <v>256</v>
      </c>
      <c r="Z93" s="43" t="s">
        <v>33</v>
      </c>
      <c r="AA93" s="50"/>
      <c r="AB93" s="43"/>
      <c r="AC93" s="44" t="s">
        <v>34</v>
      </c>
      <c r="AD93" s="43"/>
      <c r="AE93" s="70"/>
      <c r="AF93" s="71"/>
    </row>
    <row r="94" spans="1:32" s="42" customFormat="1" ht="38.25">
      <c r="A94" s="64">
        <v>68</v>
      </c>
      <c r="B94" s="43"/>
      <c r="C94" s="43" t="s">
        <v>13</v>
      </c>
      <c r="D94" s="44" t="s">
        <v>417</v>
      </c>
      <c r="E94" s="44" t="s">
        <v>418</v>
      </c>
      <c r="F94" s="43"/>
      <c r="G94" s="43"/>
      <c r="H94" s="45" t="s">
        <v>35</v>
      </c>
      <c r="I94" s="43" t="s">
        <v>21</v>
      </c>
      <c r="J94" s="43">
        <v>876</v>
      </c>
      <c r="K94" s="43" t="s">
        <v>14</v>
      </c>
      <c r="L94" s="43">
        <v>1</v>
      </c>
      <c r="M94" s="44">
        <v>34406000000</v>
      </c>
      <c r="N94" s="44" t="s">
        <v>15</v>
      </c>
      <c r="O94" s="43" t="s">
        <v>13</v>
      </c>
      <c r="P94" s="43" t="s">
        <v>339</v>
      </c>
      <c r="Q94" s="43" t="s">
        <v>164</v>
      </c>
      <c r="R94" s="46">
        <v>42370</v>
      </c>
      <c r="S94" s="46">
        <v>42370</v>
      </c>
      <c r="T94" s="46">
        <v>42705</v>
      </c>
      <c r="U94" s="49">
        <v>185400</v>
      </c>
      <c r="V94" s="48" t="s">
        <v>284</v>
      </c>
      <c r="W94" s="52">
        <f t="shared" si="2"/>
        <v>185400</v>
      </c>
      <c r="X94" s="48" t="s">
        <v>284</v>
      </c>
      <c r="Y94" s="43" t="s">
        <v>256</v>
      </c>
      <c r="Z94" s="43" t="s">
        <v>36</v>
      </c>
      <c r="AA94" s="50"/>
      <c r="AB94" s="43"/>
      <c r="AC94" s="44" t="s">
        <v>37</v>
      </c>
      <c r="AD94" s="43"/>
      <c r="AE94" s="70"/>
      <c r="AF94" s="71"/>
    </row>
    <row r="95" spans="1:32" s="42" customFormat="1" ht="38.25">
      <c r="A95" s="64">
        <v>69</v>
      </c>
      <c r="B95" s="43"/>
      <c r="C95" s="43" t="s">
        <v>13</v>
      </c>
      <c r="D95" s="44" t="s">
        <v>417</v>
      </c>
      <c r="E95" s="44" t="s">
        <v>418</v>
      </c>
      <c r="F95" s="43"/>
      <c r="G95" s="43"/>
      <c r="H95" s="45" t="s">
        <v>25</v>
      </c>
      <c r="I95" s="43" t="s">
        <v>21</v>
      </c>
      <c r="J95" s="43">
        <v>876</v>
      </c>
      <c r="K95" s="43" t="s">
        <v>14</v>
      </c>
      <c r="L95" s="43">
        <v>1</v>
      </c>
      <c r="M95" s="44">
        <v>34406000000</v>
      </c>
      <c r="N95" s="44" t="s">
        <v>15</v>
      </c>
      <c r="O95" s="43" t="s">
        <v>13</v>
      </c>
      <c r="P95" s="43" t="s">
        <v>339</v>
      </c>
      <c r="Q95" s="43" t="s">
        <v>164</v>
      </c>
      <c r="R95" s="46">
        <v>42370</v>
      </c>
      <c r="S95" s="46">
        <v>42370</v>
      </c>
      <c r="T95" s="46">
        <v>42705</v>
      </c>
      <c r="U95" s="49">
        <v>150000</v>
      </c>
      <c r="V95" s="48" t="s">
        <v>284</v>
      </c>
      <c r="W95" s="52">
        <f t="shared" si="2"/>
        <v>150000</v>
      </c>
      <c r="X95" s="48" t="s">
        <v>284</v>
      </c>
      <c r="Y95" s="54" t="s">
        <v>256</v>
      </c>
      <c r="Z95" s="43" t="s">
        <v>26</v>
      </c>
      <c r="AA95" s="50"/>
      <c r="AB95" s="43"/>
      <c r="AC95" s="44" t="s">
        <v>27</v>
      </c>
      <c r="AD95" s="43"/>
      <c r="AE95" s="70"/>
      <c r="AF95" s="71"/>
    </row>
    <row r="96" spans="1:32" s="42" customFormat="1" ht="38.25">
      <c r="A96" s="64">
        <v>70</v>
      </c>
      <c r="B96" s="43"/>
      <c r="C96" s="43" t="s">
        <v>13</v>
      </c>
      <c r="D96" s="44" t="s">
        <v>412</v>
      </c>
      <c r="E96" s="44" t="s">
        <v>413</v>
      </c>
      <c r="F96" s="43"/>
      <c r="G96" s="43"/>
      <c r="H96" s="45" t="s">
        <v>55</v>
      </c>
      <c r="I96" s="43" t="s">
        <v>21</v>
      </c>
      <c r="J96" s="43">
        <v>876</v>
      </c>
      <c r="K96" s="43" t="s">
        <v>14</v>
      </c>
      <c r="L96" s="43">
        <v>1</v>
      </c>
      <c r="M96" s="44">
        <v>34406000000</v>
      </c>
      <c r="N96" s="44" t="s">
        <v>15</v>
      </c>
      <c r="O96" s="43" t="s">
        <v>13</v>
      </c>
      <c r="P96" s="43" t="s">
        <v>339</v>
      </c>
      <c r="Q96" s="43" t="s">
        <v>164</v>
      </c>
      <c r="R96" s="46">
        <v>42370</v>
      </c>
      <c r="S96" s="46">
        <v>42401</v>
      </c>
      <c r="T96" s="46">
        <v>42614</v>
      </c>
      <c r="U96" s="49">
        <v>66700</v>
      </c>
      <c r="V96" s="48" t="s">
        <v>284</v>
      </c>
      <c r="W96" s="52">
        <f t="shared" si="2"/>
        <v>66700</v>
      </c>
      <c r="X96" s="48" t="s">
        <v>284</v>
      </c>
      <c r="Y96" s="54" t="s">
        <v>211</v>
      </c>
      <c r="Z96" s="43" t="s">
        <v>56</v>
      </c>
      <c r="AA96" s="50"/>
      <c r="AB96" s="43"/>
      <c r="AC96" s="56" t="s">
        <v>57</v>
      </c>
      <c r="AD96" s="43"/>
      <c r="AE96" s="70"/>
      <c r="AF96" s="71"/>
    </row>
    <row r="97" spans="1:32" s="42" customFormat="1" ht="25.5">
      <c r="A97" s="64">
        <v>71</v>
      </c>
      <c r="B97" s="43"/>
      <c r="C97" s="43" t="s">
        <v>13</v>
      </c>
      <c r="D97" s="44" t="s">
        <v>432</v>
      </c>
      <c r="E97" s="44" t="s">
        <v>432</v>
      </c>
      <c r="F97" s="43"/>
      <c r="G97" s="43"/>
      <c r="H97" s="45" t="s">
        <v>89</v>
      </c>
      <c r="I97" s="43" t="s">
        <v>21</v>
      </c>
      <c r="J97" s="43">
        <v>876</v>
      </c>
      <c r="K97" s="43" t="s">
        <v>14</v>
      </c>
      <c r="L97" s="43">
        <v>1</v>
      </c>
      <c r="M97" s="44">
        <v>34406000000</v>
      </c>
      <c r="N97" s="44" t="s">
        <v>15</v>
      </c>
      <c r="O97" s="43" t="s">
        <v>13</v>
      </c>
      <c r="P97" s="43" t="s">
        <v>331</v>
      </c>
      <c r="Q97" s="43" t="s">
        <v>164</v>
      </c>
      <c r="R97" s="46">
        <v>42370</v>
      </c>
      <c r="S97" s="46">
        <v>42370</v>
      </c>
      <c r="T97" s="46">
        <v>42705</v>
      </c>
      <c r="U97" s="49">
        <v>69000</v>
      </c>
      <c r="V97" s="48" t="s">
        <v>284</v>
      </c>
      <c r="W97" s="52">
        <f t="shared" si="2"/>
        <v>69000</v>
      </c>
      <c r="X97" s="48" t="s">
        <v>284</v>
      </c>
      <c r="Y97" s="43" t="s">
        <v>211</v>
      </c>
      <c r="Z97" s="43" t="s">
        <v>87</v>
      </c>
      <c r="AA97" s="50"/>
      <c r="AB97" s="43"/>
      <c r="AC97" s="59" t="s">
        <v>88</v>
      </c>
      <c r="AD97" s="43"/>
      <c r="AE97" s="70"/>
      <c r="AF97" s="71"/>
    </row>
    <row r="98" spans="1:32" s="42" customFormat="1" ht="51">
      <c r="A98" s="64">
        <v>72</v>
      </c>
      <c r="B98" s="65"/>
      <c r="C98" s="43" t="s">
        <v>13</v>
      </c>
      <c r="D98" s="68" t="s">
        <v>443</v>
      </c>
      <c r="E98" s="68" t="s">
        <v>443</v>
      </c>
      <c r="F98" s="65"/>
      <c r="G98" s="65"/>
      <c r="H98" s="44" t="s">
        <v>404</v>
      </c>
      <c r="I98" s="43" t="s">
        <v>338</v>
      </c>
      <c r="J98" s="43">
        <v>876</v>
      </c>
      <c r="K98" s="43" t="s">
        <v>14</v>
      </c>
      <c r="L98" s="43">
        <v>1</v>
      </c>
      <c r="M98" s="44">
        <v>34406000000</v>
      </c>
      <c r="N98" s="44" t="s">
        <v>15</v>
      </c>
      <c r="O98" s="43" t="s">
        <v>13</v>
      </c>
      <c r="P98" s="43" t="s">
        <v>339</v>
      </c>
      <c r="Q98" s="43" t="s">
        <v>164</v>
      </c>
      <c r="R98" s="46">
        <v>42370</v>
      </c>
      <c r="S98" s="46">
        <v>42370</v>
      </c>
      <c r="T98" s="46">
        <v>42705</v>
      </c>
      <c r="U98" s="47">
        <v>100000</v>
      </c>
      <c r="V98" s="48" t="s">
        <v>284</v>
      </c>
      <c r="W98" s="52">
        <f t="shared" si="2"/>
        <v>100000</v>
      </c>
      <c r="X98" s="48" t="s">
        <v>284</v>
      </c>
      <c r="Y98" s="64" t="s">
        <v>213</v>
      </c>
      <c r="Z98" s="43" t="s">
        <v>87</v>
      </c>
      <c r="AA98" s="66"/>
      <c r="AB98" s="64"/>
      <c r="AC98" s="59" t="s">
        <v>88</v>
      </c>
      <c r="AD98" s="64"/>
      <c r="AE98" s="70"/>
      <c r="AF98" s="71"/>
    </row>
    <row r="99" spans="1:32" s="42" customFormat="1" ht="51">
      <c r="A99" s="64">
        <v>73</v>
      </c>
      <c r="B99" s="65"/>
      <c r="C99" s="43" t="s">
        <v>13</v>
      </c>
      <c r="D99" s="68" t="s">
        <v>443</v>
      </c>
      <c r="E99" s="68" t="s">
        <v>443</v>
      </c>
      <c r="F99" s="65"/>
      <c r="G99" s="65"/>
      <c r="H99" s="44" t="s">
        <v>405</v>
      </c>
      <c r="I99" s="43" t="s">
        <v>338</v>
      </c>
      <c r="J99" s="43">
        <v>876</v>
      </c>
      <c r="K99" s="43" t="s">
        <v>14</v>
      </c>
      <c r="L99" s="43">
        <v>1</v>
      </c>
      <c r="M99" s="44">
        <v>34406000000</v>
      </c>
      <c r="N99" s="44" t="s">
        <v>15</v>
      </c>
      <c r="O99" s="43" t="s">
        <v>13</v>
      </c>
      <c r="P99" s="43" t="s">
        <v>339</v>
      </c>
      <c r="Q99" s="43" t="s">
        <v>164</v>
      </c>
      <c r="R99" s="46">
        <v>42370</v>
      </c>
      <c r="S99" s="46">
        <v>42370</v>
      </c>
      <c r="T99" s="46">
        <v>42705</v>
      </c>
      <c r="U99" s="47">
        <v>100000</v>
      </c>
      <c r="V99" s="48" t="s">
        <v>284</v>
      </c>
      <c r="W99" s="52">
        <f t="shared" si="2"/>
        <v>100000</v>
      </c>
      <c r="X99" s="48" t="s">
        <v>284</v>
      </c>
      <c r="Y99" s="64" t="s">
        <v>213</v>
      </c>
      <c r="Z99" s="43" t="s">
        <v>87</v>
      </c>
      <c r="AA99" s="66"/>
      <c r="AB99" s="64"/>
      <c r="AC99" s="59" t="s">
        <v>88</v>
      </c>
      <c r="AD99" s="64"/>
      <c r="AE99" s="70"/>
      <c r="AF99" s="71"/>
    </row>
    <row r="100" spans="1:32" s="42" customFormat="1" ht="38.25">
      <c r="A100" s="64">
        <v>74</v>
      </c>
      <c r="B100" s="43"/>
      <c r="C100" s="43" t="s">
        <v>13</v>
      </c>
      <c r="D100" s="44" t="s">
        <v>419</v>
      </c>
      <c r="E100" s="44" t="s">
        <v>422</v>
      </c>
      <c r="F100" s="43"/>
      <c r="G100" s="43"/>
      <c r="H100" s="45" t="s">
        <v>31</v>
      </c>
      <c r="I100" s="43" t="s">
        <v>21</v>
      </c>
      <c r="J100" s="43">
        <v>876</v>
      </c>
      <c r="K100" s="43" t="s">
        <v>14</v>
      </c>
      <c r="L100" s="43">
        <v>1</v>
      </c>
      <c r="M100" s="44">
        <v>34406000000</v>
      </c>
      <c r="N100" s="44" t="s">
        <v>15</v>
      </c>
      <c r="O100" s="43" t="s">
        <v>13</v>
      </c>
      <c r="P100" s="43" t="s">
        <v>331</v>
      </c>
      <c r="Q100" s="43" t="s">
        <v>164</v>
      </c>
      <c r="R100" s="46">
        <v>42370</v>
      </c>
      <c r="S100" s="46">
        <v>42370</v>
      </c>
      <c r="T100" s="46">
        <v>42705</v>
      </c>
      <c r="U100" s="49">
        <v>592200</v>
      </c>
      <c r="V100" s="48" t="s">
        <v>284</v>
      </c>
      <c r="W100" s="52">
        <f t="shared" si="2"/>
        <v>592200</v>
      </c>
      <c r="X100" s="48" t="s">
        <v>284</v>
      </c>
      <c r="Y100" s="43" t="s">
        <v>246</v>
      </c>
      <c r="Z100" s="43" t="s">
        <v>29</v>
      </c>
      <c r="AA100" s="50"/>
      <c r="AB100" s="43"/>
      <c r="AC100" s="51" t="s">
        <v>30</v>
      </c>
      <c r="AD100" s="43"/>
      <c r="AE100" s="70"/>
      <c r="AF100" s="71"/>
    </row>
    <row r="101" spans="1:32" s="42" customFormat="1" ht="38.25">
      <c r="A101" s="64">
        <v>75</v>
      </c>
      <c r="B101" s="43"/>
      <c r="C101" s="43" t="s">
        <v>13</v>
      </c>
      <c r="D101" s="44" t="s">
        <v>419</v>
      </c>
      <c r="E101" s="44" t="s">
        <v>422</v>
      </c>
      <c r="F101" s="43"/>
      <c r="G101" s="43"/>
      <c r="H101" s="45" t="s">
        <v>28</v>
      </c>
      <c r="I101" s="43" t="s">
        <v>21</v>
      </c>
      <c r="J101" s="43">
        <v>876</v>
      </c>
      <c r="K101" s="43" t="s">
        <v>14</v>
      </c>
      <c r="L101" s="43">
        <v>1</v>
      </c>
      <c r="M101" s="44">
        <v>34406000000</v>
      </c>
      <c r="N101" s="44" t="s">
        <v>15</v>
      </c>
      <c r="O101" s="43" t="s">
        <v>13</v>
      </c>
      <c r="P101" s="43" t="s">
        <v>331</v>
      </c>
      <c r="Q101" s="43" t="s">
        <v>164</v>
      </c>
      <c r="R101" s="46">
        <v>42370</v>
      </c>
      <c r="S101" s="46">
        <v>42370</v>
      </c>
      <c r="T101" s="46">
        <v>42705</v>
      </c>
      <c r="U101" s="49">
        <v>1484040</v>
      </c>
      <c r="V101" s="48" t="s">
        <v>284</v>
      </c>
      <c r="W101" s="52">
        <f t="shared" si="2"/>
        <v>1484040</v>
      </c>
      <c r="X101" s="48" t="s">
        <v>284</v>
      </c>
      <c r="Y101" s="43" t="s">
        <v>246</v>
      </c>
      <c r="Z101" s="43" t="s">
        <v>29</v>
      </c>
      <c r="AA101" s="50"/>
      <c r="AB101" s="43"/>
      <c r="AC101" s="51" t="s">
        <v>30</v>
      </c>
      <c r="AD101" s="43"/>
      <c r="AE101" s="70"/>
      <c r="AF101" s="71"/>
    </row>
    <row r="102" spans="1:32" s="42" customFormat="1" ht="38.25">
      <c r="A102" s="64">
        <v>76</v>
      </c>
      <c r="B102" s="43"/>
      <c r="C102" s="43" t="s">
        <v>13</v>
      </c>
      <c r="D102" s="44" t="s">
        <v>406</v>
      </c>
      <c r="E102" s="44" t="s">
        <v>407</v>
      </c>
      <c r="F102" s="43"/>
      <c r="G102" s="43"/>
      <c r="H102" s="45" t="s">
        <v>451</v>
      </c>
      <c r="I102" s="43" t="s">
        <v>21</v>
      </c>
      <c r="J102" s="43">
        <v>876</v>
      </c>
      <c r="K102" s="43" t="s">
        <v>14</v>
      </c>
      <c r="L102" s="43">
        <v>1</v>
      </c>
      <c r="M102" s="44">
        <v>34406000000</v>
      </c>
      <c r="N102" s="44" t="s">
        <v>15</v>
      </c>
      <c r="O102" s="43" t="s">
        <v>13</v>
      </c>
      <c r="P102" s="43" t="s">
        <v>331</v>
      </c>
      <c r="Q102" s="43" t="s">
        <v>164</v>
      </c>
      <c r="R102" s="46">
        <v>42370</v>
      </c>
      <c r="S102" s="46">
        <v>42370</v>
      </c>
      <c r="T102" s="46">
        <v>42705</v>
      </c>
      <c r="U102" s="49">
        <v>59774.39</v>
      </c>
      <c r="V102" s="48" t="s">
        <v>284</v>
      </c>
      <c r="W102" s="52">
        <f t="shared" si="2"/>
        <v>59774.39</v>
      </c>
      <c r="X102" s="48" t="s">
        <v>284</v>
      </c>
      <c r="Y102" s="43" t="s">
        <v>251</v>
      </c>
      <c r="Z102" s="43" t="s">
        <v>82</v>
      </c>
      <c r="AA102" s="49"/>
      <c r="AB102" s="43"/>
      <c r="AC102" s="53" t="s">
        <v>83</v>
      </c>
      <c r="AD102" s="43"/>
      <c r="AE102" s="70"/>
      <c r="AF102" s="71"/>
    </row>
    <row r="103" spans="1:32" s="42" customFormat="1" ht="25.5">
      <c r="A103" s="64">
        <v>77</v>
      </c>
      <c r="B103" s="43"/>
      <c r="C103" s="43" t="s">
        <v>13</v>
      </c>
      <c r="D103" s="44" t="s">
        <v>406</v>
      </c>
      <c r="E103" s="44" t="s">
        <v>407</v>
      </c>
      <c r="F103" s="43"/>
      <c r="G103" s="43"/>
      <c r="H103" s="45" t="s">
        <v>100</v>
      </c>
      <c r="I103" s="43" t="s">
        <v>21</v>
      </c>
      <c r="J103" s="43">
        <v>876</v>
      </c>
      <c r="K103" s="43" t="s">
        <v>14</v>
      </c>
      <c r="L103" s="43">
        <v>1</v>
      </c>
      <c r="M103" s="44">
        <v>34406000000</v>
      </c>
      <c r="N103" s="44" t="s">
        <v>15</v>
      </c>
      <c r="O103" s="43" t="s">
        <v>13</v>
      </c>
      <c r="P103" s="43" t="s">
        <v>331</v>
      </c>
      <c r="Q103" s="43" t="s">
        <v>164</v>
      </c>
      <c r="R103" s="46">
        <v>42370</v>
      </c>
      <c r="S103" s="46">
        <v>42371</v>
      </c>
      <c r="T103" s="46">
        <v>42706</v>
      </c>
      <c r="U103" s="49">
        <v>261231.23999999996</v>
      </c>
      <c r="V103" s="48" t="s">
        <v>284</v>
      </c>
      <c r="W103" s="52">
        <f t="shared" si="2"/>
        <v>261231.23999999996</v>
      </c>
      <c r="X103" s="48" t="s">
        <v>284</v>
      </c>
      <c r="Y103" s="43" t="s">
        <v>251</v>
      </c>
      <c r="Z103" s="43" t="s">
        <v>82</v>
      </c>
      <c r="AA103" s="50"/>
      <c r="AB103" s="43"/>
      <c r="AC103" s="53" t="s">
        <v>83</v>
      </c>
      <c r="AD103" s="43"/>
      <c r="AE103" s="70"/>
      <c r="AF103" s="71"/>
    </row>
    <row r="104" spans="1:32" s="42" customFormat="1" ht="38.25">
      <c r="A104" s="64">
        <v>78</v>
      </c>
      <c r="B104" s="43"/>
      <c r="C104" s="43" t="s">
        <v>13</v>
      </c>
      <c r="D104" s="44" t="s">
        <v>433</v>
      </c>
      <c r="E104" s="44" t="s">
        <v>433</v>
      </c>
      <c r="F104" s="43"/>
      <c r="G104" s="43"/>
      <c r="H104" s="45" t="s">
        <v>84</v>
      </c>
      <c r="I104" s="43" t="s">
        <v>21</v>
      </c>
      <c r="J104" s="43">
        <v>876</v>
      </c>
      <c r="K104" s="43" t="s">
        <v>14</v>
      </c>
      <c r="L104" s="43">
        <v>1</v>
      </c>
      <c r="M104" s="44">
        <v>34406000000</v>
      </c>
      <c r="N104" s="44" t="s">
        <v>15</v>
      </c>
      <c r="O104" s="43" t="s">
        <v>13</v>
      </c>
      <c r="P104" s="43" t="s">
        <v>339</v>
      </c>
      <c r="Q104" s="43" t="s">
        <v>164</v>
      </c>
      <c r="R104" s="46">
        <v>42370</v>
      </c>
      <c r="S104" s="46">
        <v>42370</v>
      </c>
      <c r="T104" s="46">
        <v>42705</v>
      </c>
      <c r="U104" s="49">
        <v>24000</v>
      </c>
      <c r="V104" s="48" t="s">
        <v>284</v>
      </c>
      <c r="W104" s="52">
        <f t="shared" si="2"/>
        <v>24000</v>
      </c>
      <c r="X104" s="48" t="s">
        <v>284</v>
      </c>
      <c r="Y104" s="43" t="s">
        <v>251</v>
      </c>
      <c r="Z104" s="43" t="s">
        <v>75</v>
      </c>
      <c r="AA104" s="50"/>
      <c r="AB104" s="43"/>
      <c r="AC104" s="53" t="s">
        <v>76</v>
      </c>
      <c r="AD104" s="43"/>
      <c r="AE104" s="70"/>
      <c r="AF104" s="71"/>
    </row>
    <row r="105" spans="1:32" s="42" customFormat="1" ht="38.25">
      <c r="A105" s="64">
        <v>79</v>
      </c>
      <c r="B105" s="43"/>
      <c r="C105" s="43" t="s">
        <v>13</v>
      </c>
      <c r="D105" s="44" t="s">
        <v>427</v>
      </c>
      <c r="E105" s="44" t="s">
        <v>427</v>
      </c>
      <c r="F105" s="43"/>
      <c r="G105" s="43"/>
      <c r="H105" s="45" t="s">
        <v>43</v>
      </c>
      <c r="I105" s="43" t="s">
        <v>21</v>
      </c>
      <c r="J105" s="43">
        <v>876</v>
      </c>
      <c r="K105" s="43" t="s">
        <v>14</v>
      </c>
      <c r="L105" s="43">
        <v>1</v>
      </c>
      <c r="M105" s="44">
        <v>34406000000</v>
      </c>
      <c r="N105" s="44" t="s">
        <v>15</v>
      </c>
      <c r="O105" s="43" t="s">
        <v>13</v>
      </c>
      <c r="P105" s="43" t="s">
        <v>331</v>
      </c>
      <c r="Q105" s="43" t="s">
        <v>164</v>
      </c>
      <c r="R105" s="46">
        <v>42370</v>
      </c>
      <c r="S105" s="46">
        <v>42370</v>
      </c>
      <c r="T105" s="46">
        <v>42705</v>
      </c>
      <c r="U105" s="52">
        <v>39600</v>
      </c>
      <c r="V105" s="48" t="s">
        <v>284</v>
      </c>
      <c r="W105" s="52">
        <f t="shared" si="2"/>
        <v>39600</v>
      </c>
      <c r="X105" s="48" t="s">
        <v>284</v>
      </c>
      <c r="Y105" s="54" t="s">
        <v>216</v>
      </c>
      <c r="Z105" s="43" t="s">
        <v>44</v>
      </c>
      <c r="AA105" s="50"/>
      <c r="AB105" s="43"/>
      <c r="AC105" s="44" t="s">
        <v>45</v>
      </c>
      <c r="AD105" s="43"/>
      <c r="AE105" s="70"/>
      <c r="AF105" s="71"/>
    </row>
    <row r="106" spans="1:32" s="42" customFormat="1" ht="38.25">
      <c r="A106" s="64">
        <v>80</v>
      </c>
      <c r="B106" s="65"/>
      <c r="C106" s="43" t="s">
        <v>13</v>
      </c>
      <c r="D106" s="68" t="s">
        <v>465</v>
      </c>
      <c r="E106" s="68" t="s">
        <v>465</v>
      </c>
      <c r="F106" s="65"/>
      <c r="G106" s="65"/>
      <c r="H106" s="68" t="s">
        <v>468</v>
      </c>
      <c r="I106" s="43" t="s">
        <v>21</v>
      </c>
      <c r="J106" s="43">
        <v>876</v>
      </c>
      <c r="K106" s="43" t="s">
        <v>14</v>
      </c>
      <c r="L106" s="43">
        <v>1</v>
      </c>
      <c r="M106" s="44">
        <v>34406000000</v>
      </c>
      <c r="N106" s="44" t="s">
        <v>15</v>
      </c>
      <c r="O106" s="43" t="s">
        <v>13</v>
      </c>
      <c r="P106" s="43" t="s">
        <v>339</v>
      </c>
      <c r="Q106" s="65" t="s">
        <v>164</v>
      </c>
      <c r="R106" s="46">
        <v>42370</v>
      </c>
      <c r="S106" s="46">
        <v>42370</v>
      </c>
      <c r="T106" s="46">
        <v>42705</v>
      </c>
      <c r="U106" s="78">
        <v>240000</v>
      </c>
      <c r="V106" s="48" t="s">
        <v>284</v>
      </c>
      <c r="W106" s="52">
        <f t="shared" si="2"/>
        <v>240000</v>
      </c>
      <c r="X106" s="48" t="s">
        <v>284</v>
      </c>
      <c r="Y106" s="64" t="s">
        <v>251</v>
      </c>
      <c r="Z106" s="47" t="s">
        <v>459</v>
      </c>
      <c r="AA106" s="66"/>
      <c r="AB106" s="64"/>
      <c r="AC106" s="64" t="s">
        <v>460</v>
      </c>
      <c r="AD106" s="64"/>
      <c r="AE106" s="70"/>
      <c r="AF106" s="71"/>
    </row>
    <row r="107" spans="1:32" s="42" customFormat="1" ht="44.25" customHeight="1">
      <c r="A107" s="64">
        <v>81</v>
      </c>
      <c r="B107" s="43"/>
      <c r="C107" s="43" t="s">
        <v>13</v>
      </c>
      <c r="D107" s="57" t="s">
        <v>500</v>
      </c>
      <c r="E107" s="44" t="s">
        <v>342</v>
      </c>
      <c r="F107" s="43"/>
      <c r="G107" s="43"/>
      <c r="H107" s="45" t="s">
        <v>502</v>
      </c>
      <c r="I107" s="43" t="s">
        <v>338</v>
      </c>
      <c r="J107" s="43">
        <v>876</v>
      </c>
      <c r="K107" s="43" t="s">
        <v>14</v>
      </c>
      <c r="L107" s="43">
        <v>1</v>
      </c>
      <c r="M107" s="44">
        <v>34406000000</v>
      </c>
      <c r="N107" s="44" t="s">
        <v>15</v>
      </c>
      <c r="O107" s="43" t="s">
        <v>13</v>
      </c>
      <c r="P107" s="43" t="s">
        <v>163</v>
      </c>
      <c r="Q107" s="43" t="s">
        <v>164</v>
      </c>
      <c r="R107" s="46">
        <v>42401</v>
      </c>
      <c r="S107" s="46">
        <v>42401</v>
      </c>
      <c r="T107" s="46">
        <v>42401</v>
      </c>
      <c r="U107" s="77">
        <v>70000</v>
      </c>
      <c r="V107" s="48" t="s">
        <v>284</v>
      </c>
      <c r="W107" s="47">
        <f t="shared" si="2"/>
        <v>70000</v>
      </c>
      <c r="X107" s="48" t="s">
        <v>284</v>
      </c>
      <c r="Y107" s="43" t="s">
        <v>263</v>
      </c>
      <c r="Z107" s="43" t="s">
        <v>94</v>
      </c>
      <c r="AA107" s="50"/>
      <c r="AB107" s="43"/>
      <c r="AC107" s="44" t="s">
        <v>95</v>
      </c>
      <c r="AD107" s="43"/>
      <c r="AE107" s="72"/>
      <c r="AF107" s="73"/>
    </row>
    <row r="108" spans="1:32" s="42" customFormat="1" ht="61.5" customHeight="1">
      <c r="A108" s="64">
        <v>82</v>
      </c>
      <c r="B108" s="43"/>
      <c r="C108" s="43" t="s">
        <v>13</v>
      </c>
      <c r="D108" s="57" t="s">
        <v>500</v>
      </c>
      <c r="E108" s="57" t="s">
        <v>343</v>
      </c>
      <c r="F108" s="43"/>
      <c r="G108" s="43"/>
      <c r="H108" s="45" t="s">
        <v>344</v>
      </c>
      <c r="I108" s="43" t="s">
        <v>338</v>
      </c>
      <c r="J108" s="43">
        <v>876</v>
      </c>
      <c r="K108" s="43" t="s">
        <v>14</v>
      </c>
      <c r="L108" s="43">
        <v>1</v>
      </c>
      <c r="M108" s="44">
        <v>34406000000</v>
      </c>
      <c r="N108" s="44" t="s">
        <v>15</v>
      </c>
      <c r="O108" s="43" t="s">
        <v>13</v>
      </c>
      <c r="P108" s="43" t="s">
        <v>0</v>
      </c>
      <c r="Q108" s="43" t="s">
        <v>341</v>
      </c>
      <c r="R108" s="46">
        <v>42401</v>
      </c>
      <c r="S108" s="46">
        <v>42461</v>
      </c>
      <c r="T108" s="46">
        <v>42461</v>
      </c>
      <c r="U108" s="99">
        <v>386535</v>
      </c>
      <c r="V108" s="48" t="s">
        <v>284</v>
      </c>
      <c r="W108" s="52">
        <f t="shared" si="2"/>
        <v>386535</v>
      </c>
      <c r="X108" s="48" t="s">
        <v>284</v>
      </c>
      <c r="Y108" s="43" t="s">
        <v>263</v>
      </c>
      <c r="Z108" s="43" t="s">
        <v>94</v>
      </c>
      <c r="AA108" s="50"/>
      <c r="AB108" s="43"/>
      <c r="AC108" s="53" t="s">
        <v>95</v>
      </c>
      <c r="AD108" s="43"/>
      <c r="AE108" s="72"/>
      <c r="AF108" s="73"/>
    </row>
    <row r="109" spans="1:32" s="42" customFormat="1" ht="63.75">
      <c r="A109" s="64">
        <v>83</v>
      </c>
      <c r="B109" s="43"/>
      <c r="C109" s="43" t="s">
        <v>13</v>
      </c>
      <c r="D109" s="57" t="s">
        <v>359</v>
      </c>
      <c r="E109" s="57" t="s">
        <v>357</v>
      </c>
      <c r="F109" s="43"/>
      <c r="G109" s="43"/>
      <c r="H109" s="45" t="s">
        <v>358</v>
      </c>
      <c r="I109" s="43" t="s">
        <v>338</v>
      </c>
      <c r="J109" s="43">
        <v>876</v>
      </c>
      <c r="K109" s="43" t="s">
        <v>14</v>
      </c>
      <c r="L109" s="43">
        <v>1</v>
      </c>
      <c r="M109" s="44">
        <v>34406000000</v>
      </c>
      <c r="N109" s="44" t="s">
        <v>15</v>
      </c>
      <c r="O109" s="43" t="s">
        <v>13</v>
      </c>
      <c r="P109" s="43" t="s">
        <v>339</v>
      </c>
      <c r="Q109" s="43" t="s">
        <v>164</v>
      </c>
      <c r="R109" s="46">
        <v>42401</v>
      </c>
      <c r="S109" s="46">
        <v>42430</v>
      </c>
      <c r="T109" s="46">
        <v>42705</v>
      </c>
      <c r="U109" s="49">
        <v>25400</v>
      </c>
      <c r="V109" s="48" t="s">
        <v>284</v>
      </c>
      <c r="W109" s="52">
        <f t="shared" si="2"/>
        <v>25400</v>
      </c>
      <c r="X109" s="48" t="s">
        <v>284</v>
      </c>
      <c r="Y109" s="43" t="s">
        <v>258</v>
      </c>
      <c r="Z109" s="43" t="s">
        <v>46</v>
      </c>
      <c r="AA109" s="50"/>
      <c r="AB109" s="43"/>
      <c r="AC109" s="44" t="s">
        <v>47</v>
      </c>
      <c r="AD109" s="43"/>
      <c r="AE109" s="72"/>
      <c r="AF109" s="73"/>
    </row>
    <row r="110" spans="1:32" s="42" customFormat="1" ht="51">
      <c r="A110" s="64">
        <v>84</v>
      </c>
      <c r="B110" s="43"/>
      <c r="C110" s="43" t="s">
        <v>13</v>
      </c>
      <c r="D110" s="44" t="s">
        <v>90</v>
      </c>
      <c r="E110" s="44" t="s">
        <v>360</v>
      </c>
      <c r="F110" s="43"/>
      <c r="G110" s="43"/>
      <c r="H110" s="45" t="s">
        <v>354</v>
      </c>
      <c r="I110" s="43" t="s">
        <v>338</v>
      </c>
      <c r="J110" s="43">
        <v>876</v>
      </c>
      <c r="K110" s="43" t="s">
        <v>14</v>
      </c>
      <c r="L110" s="43">
        <v>1</v>
      </c>
      <c r="M110" s="44">
        <v>34406000000</v>
      </c>
      <c r="N110" s="44" t="s">
        <v>15</v>
      </c>
      <c r="O110" s="43" t="s">
        <v>13</v>
      </c>
      <c r="P110" s="43" t="s">
        <v>339</v>
      </c>
      <c r="Q110" s="43" t="s">
        <v>164</v>
      </c>
      <c r="R110" s="46">
        <v>42401</v>
      </c>
      <c r="S110" s="46">
        <v>42430</v>
      </c>
      <c r="T110" s="46">
        <v>42705</v>
      </c>
      <c r="U110" s="49">
        <v>41000</v>
      </c>
      <c r="V110" s="48" t="s">
        <v>284</v>
      </c>
      <c r="W110" s="52">
        <f t="shared" si="2"/>
        <v>41000</v>
      </c>
      <c r="X110" s="48" t="s">
        <v>284</v>
      </c>
      <c r="Y110" s="43" t="s">
        <v>213</v>
      </c>
      <c r="Z110" s="43" t="s">
        <v>46</v>
      </c>
      <c r="AA110" s="50"/>
      <c r="AB110" s="43"/>
      <c r="AC110" s="60" t="s">
        <v>47</v>
      </c>
      <c r="AD110" s="43"/>
      <c r="AE110" s="72"/>
      <c r="AF110" s="73"/>
    </row>
    <row r="111" spans="1:32" s="42" customFormat="1" ht="51">
      <c r="A111" s="64">
        <v>85</v>
      </c>
      <c r="B111" s="43"/>
      <c r="C111" s="43" t="s">
        <v>13</v>
      </c>
      <c r="D111" s="44" t="s">
        <v>365</v>
      </c>
      <c r="E111" s="57" t="s">
        <v>366</v>
      </c>
      <c r="F111" s="43"/>
      <c r="G111" s="43"/>
      <c r="H111" s="45" t="s">
        <v>493</v>
      </c>
      <c r="I111" s="43" t="s">
        <v>338</v>
      </c>
      <c r="J111" s="43">
        <v>876</v>
      </c>
      <c r="K111" s="43" t="s">
        <v>14</v>
      </c>
      <c r="L111" s="43">
        <v>1</v>
      </c>
      <c r="M111" s="44">
        <v>34406000000</v>
      </c>
      <c r="N111" s="44" t="s">
        <v>15</v>
      </c>
      <c r="O111" s="43" t="s">
        <v>13</v>
      </c>
      <c r="P111" s="43" t="s">
        <v>163</v>
      </c>
      <c r="Q111" s="43" t="s">
        <v>164</v>
      </c>
      <c r="R111" s="46">
        <v>42401</v>
      </c>
      <c r="S111" s="46">
        <v>42401</v>
      </c>
      <c r="T111" s="46">
        <v>42644</v>
      </c>
      <c r="U111" s="99">
        <v>11200</v>
      </c>
      <c r="V111" s="48" t="s">
        <v>284</v>
      </c>
      <c r="W111" s="52">
        <f t="shared" si="2"/>
        <v>11200</v>
      </c>
      <c r="X111" s="48" t="s">
        <v>284</v>
      </c>
      <c r="Y111" s="54" t="s">
        <v>258</v>
      </c>
      <c r="Z111" s="43" t="s">
        <v>16</v>
      </c>
      <c r="AA111" s="50"/>
      <c r="AB111" s="43"/>
      <c r="AC111" s="44" t="s">
        <v>17</v>
      </c>
      <c r="AD111" s="43"/>
      <c r="AE111" s="72"/>
      <c r="AF111" s="73"/>
    </row>
    <row r="112" spans="1:32" s="42" customFormat="1" ht="51">
      <c r="A112" s="64">
        <v>86</v>
      </c>
      <c r="B112" s="43"/>
      <c r="C112" s="43" t="s">
        <v>13</v>
      </c>
      <c r="D112" s="44" t="s">
        <v>500</v>
      </c>
      <c r="E112" s="44" t="s">
        <v>376</v>
      </c>
      <c r="F112" s="43"/>
      <c r="G112" s="43"/>
      <c r="H112" s="45" t="s">
        <v>377</v>
      </c>
      <c r="I112" s="43" t="s">
        <v>338</v>
      </c>
      <c r="J112" s="43">
        <v>876</v>
      </c>
      <c r="K112" s="43" t="s">
        <v>14</v>
      </c>
      <c r="L112" s="43">
        <v>1</v>
      </c>
      <c r="M112" s="44">
        <v>34406000000</v>
      </c>
      <c r="N112" s="44" t="s">
        <v>15</v>
      </c>
      <c r="O112" s="43" t="s">
        <v>13</v>
      </c>
      <c r="P112" s="43" t="s">
        <v>163</v>
      </c>
      <c r="Q112" s="43" t="s">
        <v>164</v>
      </c>
      <c r="R112" s="46">
        <v>42401</v>
      </c>
      <c r="S112" s="46">
        <v>42401</v>
      </c>
      <c r="T112" s="46">
        <v>42430</v>
      </c>
      <c r="U112" s="77">
        <v>38883.5</v>
      </c>
      <c r="V112" s="48" t="s">
        <v>284</v>
      </c>
      <c r="W112" s="49">
        <f t="shared" si="2"/>
        <v>38883.5</v>
      </c>
      <c r="X112" s="48" t="s">
        <v>284</v>
      </c>
      <c r="Y112" s="43" t="s">
        <v>258</v>
      </c>
      <c r="Z112" s="43" t="s">
        <v>16</v>
      </c>
      <c r="AA112" s="50"/>
      <c r="AB112" s="43"/>
      <c r="AC112" s="44" t="s">
        <v>17</v>
      </c>
      <c r="AD112" s="43"/>
      <c r="AE112" s="72"/>
      <c r="AF112" s="73"/>
    </row>
    <row r="113" spans="1:32" s="42" customFormat="1" ht="51">
      <c r="A113" s="64">
        <v>87</v>
      </c>
      <c r="B113" s="43"/>
      <c r="C113" s="43" t="s">
        <v>13</v>
      </c>
      <c r="D113" s="44" t="s">
        <v>500</v>
      </c>
      <c r="E113" s="44" t="s">
        <v>375</v>
      </c>
      <c r="F113" s="43"/>
      <c r="G113" s="43"/>
      <c r="H113" s="76" t="s">
        <v>54</v>
      </c>
      <c r="I113" s="43" t="s">
        <v>338</v>
      </c>
      <c r="J113" s="43">
        <v>876</v>
      </c>
      <c r="K113" s="43" t="s">
        <v>14</v>
      </c>
      <c r="L113" s="43">
        <v>1</v>
      </c>
      <c r="M113" s="44">
        <v>34406000000</v>
      </c>
      <c r="N113" s="44" t="s">
        <v>15</v>
      </c>
      <c r="O113" s="43" t="s">
        <v>13</v>
      </c>
      <c r="P113" s="43" t="s">
        <v>163</v>
      </c>
      <c r="Q113" s="43" t="s">
        <v>164</v>
      </c>
      <c r="R113" s="46">
        <v>42401</v>
      </c>
      <c r="S113" s="46">
        <v>42401</v>
      </c>
      <c r="T113" s="46">
        <v>42644</v>
      </c>
      <c r="U113" s="77">
        <v>32451</v>
      </c>
      <c r="V113" s="48" t="s">
        <v>284</v>
      </c>
      <c r="W113" s="49">
        <f t="shared" si="2"/>
        <v>32451</v>
      </c>
      <c r="X113" s="48" t="s">
        <v>284</v>
      </c>
      <c r="Y113" s="43" t="s">
        <v>258</v>
      </c>
      <c r="Z113" s="43" t="s">
        <v>16</v>
      </c>
      <c r="AA113" s="50"/>
      <c r="AB113" s="43"/>
      <c r="AC113" s="44" t="s">
        <v>17</v>
      </c>
      <c r="AD113" s="43"/>
      <c r="AE113" s="72"/>
      <c r="AF113" s="73"/>
    </row>
    <row r="114" spans="1:30" s="42" customFormat="1" ht="51">
      <c r="A114" s="64">
        <v>88</v>
      </c>
      <c r="B114" s="43"/>
      <c r="C114" s="43" t="s">
        <v>13</v>
      </c>
      <c r="D114" s="44" t="s">
        <v>381</v>
      </c>
      <c r="E114" s="44" t="s">
        <v>380</v>
      </c>
      <c r="F114" s="43"/>
      <c r="G114" s="43"/>
      <c r="H114" s="45" t="s">
        <v>91</v>
      </c>
      <c r="I114" s="43" t="s">
        <v>338</v>
      </c>
      <c r="J114" s="43">
        <v>876</v>
      </c>
      <c r="K114" s="43" t="s">
        <v>14</v>
      </c>
      <c r="L114" s="43">
        <v>1</v>
      </c>
      <c r="M114" s="44">
        <v>34406000000</v>
      </c>
      <c r="N114" s="44" t="s">
        <v>15</v>
      </c>
      <c r="O114" s="43" t="s">
        <v>13</v>
      </c>
      <c r="P114" s="43" t="s">
        <v>163</v>
      </c>
      <c r="Q114" s="43" t="s">
        <v>164</v>
      </c>
      <c r="R114" s="46">
        <v>42401</v>
      </c>
      <c r="S114" s="46">
        <v>42401</v>
      </c>
      <c r="T114" s="46">
        <v>42401</v>
      </c>
      <c r="U114" s="77">
        <v>32000</v>
      </c>
      <c r="V114" s="48" t="s">
        <v>284</v>
      </c>
      <c r="W114" s="49">
        <f t="shared" si="2"/>
        <v>32000</v>
      </c>
      <c r="X114" s="48" t="s">
        <v>284</v>
      </c>
      <c r="Y114" s="43" t="s">
        <v>258</v>
      </c>
      <c r="Z114" s="43" t="s">
        <v>16</v>
      </c>
      <c r="AA114" s="50"/>
      <c r="AB114" s="43"/>
      <c r="AC114" s="60" t="s">
        <v>17</v>
      </c>
      <c r="AD114" s="43"/>
    </row>
    <row r="115" spans="1:30" s="42" customFormat="1" ht="63.75">
      <c r="A115" s="64">
        <v>89</v>
      </c>
      <c r="B115" s="65"/>
      <c r="C115" s="43" t="s">
        <v>13</v>
      </c>
      <c r="D115" s="68" t="s">
        <v>455</v>
      </c>
      <c r="E115" s="68" t="s">
        <v>455</v>
      </c>
      <c r="F115" s="65"/>
      <c r="G115" s="65"/>
      <c r="H115" s="68" t="s">
        <v>458</v>
      </c>
      <c r="I115" s="43" t="s">
        <v>21</v>
      </c>
      <c r="J115" s="43">
        <v>876</v>
      </c>
      <c r="K115" s="43" t="s">
        <v>14</v>
      </c>
      <c r="L115" s="43">
        <v>1</v>
      </c>
      <c r="M115" s="44">
        <v>34406000000</v>
      </c>
      <c r="N115" s="44" t="s">
        <v>15</v>
      </c>
      <c r="O115" s="43" t="s">
        <v>13</v>
      </c>
      <c r="P115" s="64" t="s">
        <v>1</v>
      </c>
      <c r="Q115" s="65" t="s">
        <v>341</v>
      </c>
      <c r="R115" s="46">
        <v>42401</v>
      </c>
      <c r="S115" s="46">
        <v>42644</v>
      </c>
      <c r="T115" s="46">
        <v>42795</v>
      </c>
      <c r="U115" s="78">
        <v>250000</v>
      </c>
      <c r="V115" s="48" t="s">
        <v>284</v>
      </c>
      <c r="W115" s="48" t="s">
        <v>284</v>
      </c>
      <c r="X115" s="47">
        <f>U115</f>
        <v>250000</v>
      </c>
      <c r="Y115" s="64" t="s">
        <v>256</v>
      </c>
      <c r="Z115" s="43" t="s">
        <v>110</v>
      </c>
      <c r="AA115" s="50"/>
      <c r="AB115" s="43"/>
      <c r="AC115" s="53" t="s">
        <v>111</v>
      </c>
      <c r="AD115" s="64"/>
    </row>
    <row r="116" spans="1:30" s="42" customFormat="1" ht="63.75">
      <c r="A116" s="64">
        <v>90</v>
      </c>
      <c r="B116" s="43"/>
      <c r="C116" s="43" t="s">
        <v>13</v>
      </c>
      <c r="D116" s="44" t="s">
        <v>450</v>
      </c>
      <c r="E116" s="44" t="s">
        <v>450</v>
      </c>
      <c r="F116" s="43"/>
      <c r="G116" s="43"/>
      <c r="H116" s="45" t="s">
        <v>109</v>
      </c>
      <c r="I116" s="43" t="s">
        <v>21</v>
      </c>
      <c r="J116" s="43">
        <v>876</v>
      </c>
      <c r="K116" s="43" t="s">
        <v>14</v>
      </c>
      <c r="L116" s="43">
        <v>1</v>
      </c>
      <c r="M116" s="44">
        <v>34406000000</v>
      </c>
      <c r="N116" s="44" t="s">
        <v>15</v>
      </c>
      <c r="O116" s="43" t="s">
        <v>13</v>
      </c>
      <c r="P116" s="43" t="s">
        <v>1</v>
      </c>
      <c r="Q116" s="43" t="s">
        <v>341</v>
      </c>
      <c r="R116" s="46">
        <v>42401</v>
      </c>
      <c r="S116" s="46">
        <v>42461</v>
      </c>
      <c r="T116" s="46">
        <v>42522</v>
      </c>
      <c r="U116" s="77">
        <v>336023</v>
      </c>
      <c r="V116" s="48" t="s">
        <v>284</v>
      </c>
      <c r="W116" s="49">
        <f aca="true" t="shared" si="3" ref="W116:W143">U116</f>
        <v>336023</v>
      </c>
      <c r="X116" s="48" t="s">
        <v>284</v>
      </c>
      <c r="Y116" s="43" t="s">
        <v>261</v>
      </c>
      <c r="Z116" s="43" t="s">
        <v>110</v>
      </c>
      <c r="AA116" s="50"/>
      <c r="AB116" s="43"/>
      <c r="AC116" s="44" t="s">
        <v>111</v>
      </c>
      <c r="AD116" s="43"/>
    </row>
    <row r="117" spans="1:30" s="42" customFormat="1" ht="38.25">
      <c r="A117" s="64">
        <v>91</v>
      </c>
      <c r="B117" s="65"/>
      <c r="C117" s="43" t="s">
        <v>13</v>
      </c>
      <c r="D117" s="68" t="s">
        <v>415</v>
      </c>
      <c r="E117" s="68" t="s">
        <v>416</v>
      </c>
      <c r="F117" s="65"/>
      <c r="G117" s="65"/>
      <c r="H117" s="68" t="s">
        <v>137</v>
      </c>
      <c r="I117" s="43" t="s">
        <v>21</v>
      </c>
      <c r="J117" s="43">
        <v>876</v>
      </c>
      <c r="K117" s="43" t="s">
        <v>14</v>
      </c>
      <c r="L117" s="43">
        <v>1</v>
      </c>
      <c r="M117" s="44">
        <v>34406000000</v>
      </c>
      <c r="N117" s="44" t="s">
        <v>15</v>
      </c>
      <c r="O117" s="43" t="s">
        <v>13</v>
      </c>
      <c r="P117" s="64" t="s">
        <v>163</v>
      </c>
      <c r="Q117" s="65" t="s">
        <v>164</v>
      </c>
      <c r="R117" s="46">
        <v>42401</v>
      </c>
      <c r="S117" s="46">
        <v>42430</v>
      </c>
      <c r="T117" s="46">
        <v>42461</v>
      </c>
      <c r="U117" s="47">
        <v>36900</v>
      </c>
      <c r="V117" s="48" t="s">
        <v>284</v>
      </c>
      <c r="W117" s="49">
        <f t="shared" si="3"/>
        <v>36900</v>
      </c>
      <c r="X117" s="48" t="s">
        <v>284</v>
      </c>
      <c r="Y117" s="64" t="s">
        <v>256</v>
      </c>
      <c r="Z117" s="47" t="s">
        <v>394</v>
      </c>
      <c r="AA117" s="66"/>
      <c r="AB117" s="64"/>
      <c r="AC117" s="64" t="s">
        <v>395</v>
      </c>
      <c r="AD117" s="64"/>
    </row>
    <row r="118" spans="1:30" s="42" customFormat="1" ht="63.75">
      <c r="A118" s="64">
        <v>92</v>
      </c>
      <c r="B118" s="43"/>
      <c r="C118" s="43" t="s">
        <v>13</v>
      </c>
      <c r="D118" s="68" t="s">
        <v>415</v>
      </c>
      <c r="E118" s="68" t="s">
        <v>416</v>
      </c>
      <c r="F118" s="43"/>
      <c r="G118" s="43"/>
      <c r="H118" s="45" t="s">
        <v>73</v>
      </c>
      <c r="I118" s="43" t="s">
        <v>21</v>
      </c>
      <c r="J118" s="43">
        <v>876</v>
      </c>
      <c r="K118" s="43" t="s">
        <v>14</v>
      </c>
      <c r="L118" s="43">
        <v>1</v>
      </c>
      <c r="M118" s="44">
        <v>34406000000</v>
      </c>
      <c r="N118" s="44" t="s">
        <v>15</v>
      </c>
      <c r="O118" s="43" t="s">
        <v>13</v>
      </c>
      <c r="P118" s="43" t="s">
        <v>163</v>
      </c>
      <c r="Q118" s="43" t="s">
        <v>164</v>
      </c>
      <c r="R118" s="46">
        <v>42401</v>
      </c>
      <c r="S118" s="46">
        <v>42430</v>
      </c>
      <c r="T118" s="46">
        <v>42705</v>
      </c>
      <c r="U118" s="49">
        <v>28400</v>
      </c>
      <c r="V118" s="48" t="s">
        <v>284</v>
      </c>
      <c r="W118" s="49">
        <f t="shared" si="3"/>
        <v>28400</v>
      </c>
      <c r="X118" s="48" t="s">
        <v>284</v>
      </c>
      <c r="Y118" s="43" t="s">
        <v>256</v>
      </c>
      <c r="Z118" s="43" t="s">
        <v>71</v>
      </c>
      <c r="AA118" s="50"/>
      <c r="AB118" s="43"/>
      <c r="AC118" s="57" t="s">
        <v>72</v>
      </c>
      <c r="AD118" s="43"/>
    </row>
    <row r="119" spans="1:32" s="42" customFormat="1" ht="44.25" customHeight="1">
      <c r="A119" s="64">
        <v>93</v>
      </c>
      <c r="B119" s="43"/>
      <c r="C119" s="43" t="s">
        <v>13</v>
      </c>
      <c r="D119" s="44" t="s">
        <v>431</v>
      </c>
      <c r="E119" s="44" t="s">
        <v>431</v>
      </c>
      <c r="F119" s="43"/>
      <c r="G119" s="43"/>
      <c r="H119" s="45" t="s">
        <v>86</v>
      </c>
      <c r="I119" s="43" t="s">
        <v>21</v>
      </c>
      <c r="J119" s="43">
        <v>876</v>
      </c>
      <c r="K119" s="43" t="s">
        <v>14</v>
      </c>
      <c r="L119" s="43">
        <v>1</v>
      </c>
      <c r="M119" s="44">
        <v>34406000000</v>
      </c>
      <c r="N119" s="44" t="s">
        <v>15</v>
      </c>
      <c r="O119" s="43" t="s">
        <v>13</v>
      </c>
      <c r="P119" s="43" t="s">
        <v>331</v>
      </c>
      <c r="Q119" s="43" t="s">
        <v>341</v>
      </c>
      <c r="R119" s="46">
        <v>42401</v>
      </c>
      <c r="S119" s="46">
        <v>42430</v>
      </c>
      <c r="T119" s="46">
        <v>42552</v>
      </c>
      <c r="U119" s="49">
        <v>502150</v>
      </c>
      <c r="V119" s="48" t="s">
        <v>284</v>
      </c>
      <c r="W119" s="49">
        <f t="shared" si="3"/>
        <v>502150</v>
      </c>
      <c r="X119" s="48" t="s">
        <v>284</v>
      </c>
      <c r="Y119" s="43" t="s">
        <v>211</v>
      </c>
      <c r="Z119" s="43" t="s">
        <v>87</v>
      </c>
      <c r="AA119" s="50"/>
      <c r="AB119" s="43"/>
      <c r="AC119" s="59" t="s">
        <v>88</v>
      </c>
      <c r="AD119" s="43"/>
      <c r="AE119" s="72"/>
      <c r="AF119" s="73"/>
    </row>
    <row r="120" spans="1:30" s="42" customFormat="1" ht="51">
      <c r="A120" s="64">
        <v>94</v>
      </c>
      <c r="B120" s="43"/>
      <c r="C120" s="43" t="s">
        <v>13</v>
      </c>
      <c r="D120" s="57" t="s">
        <v>500</v>
      </c>
      <c r="E120" s="44" t="s">
        <v>333</v>
      </c>
      <c r="F120" s="43"/>
      <c r="G120" s="43"/>
      <c r="H120" s="45" t="s">
        <v>332</v>
      </c>
      <c r="I120" s="43" t="s">
        <v>338</v>
      </c>
      <c r="J120" s="43">
        <v>876</v>
      </c>
      <c r="K120" s="43" t="s">
        <v>14</v>
      </c>
      <c r="L120" s="43">
        <v>1</v>
      </c>
      <c r="M120" s="44">
        <v>34406000000</v>
      </c>
      <c r="N120" s="44" t="s">
        <v>15</v>
      </c>
      <c r="O120" s="43" t="s">
        <v>13</v>
      </c>
      <c r="P120" s="43" t="s">
        <v>163</v>
      </c>
      <c r="Q120" s="43" t="s">
        <v>164</v>
      </c>
      <c r="R120" s="46">
        <v>42430</v>
      </c>
      <c r="S120" s="46">
        <v>42461</v>
      </c>
      <c r="T120" s="46">
        <v>42461</v>
      </c>
      <c r="U120" s="99">
        <v>5300</v>
      </c>
      <c r="V120" s="48" t="s">
        <v>284</v>
      </c>
      <c r="W120" s="49">
        <f t="shared" si="3"/>
        <v>5300</v>
      </c>
      <c r="X120" s="48" t="s">
        <v>284</v>
      </c>
      <c r="Y120" s="43" t="s">
        <v>263</v>
      </c>
      <c r="Z120" s="43" t="s">
        <v>94</v>
      </c>
      <c r="AA120" s="50"/>
      <c r="AB120" s="43"/>
      <c r="AC120" s="53" t="s">
        <v>95</v>
      </c>
      <c r="AD120" s="43"/>
    </row>
    <row r="121" spans="1:30" s="42" customFormat="1" ht="51">
      <c r="A121" s="64">
        <v>95</v>
      </c>
      <c r="B121" s="43"/>
      <c r="C121" s="43" t="s">
        <v>13</v>
      </c>
      <c r="D121" s="57" t="s">
        <v>500</v>
      </c>
      <c r="E121" s="44" t="s">
        <v>336</v>
      </c>
      <c r="F121" s="43"/>
      <c r="G121" s="43"/>
      <c r="H121" s="45" t="s">
        <v>335</v>
      </c>
      <c r="I121" s="43" t="s">
        <v>338</v>
      </c>
      <c r="J121" s="43">
        <v>876</v>
      </c>
      <c r="K121" s="43" t="s">
        <v>14</v>
      </c>
      <c r="L121" s="43">
        <v>1</v>
      </c>
      <c r="M121" s="44">
        <v>34406000000</v>
      </c>
      <c r="N121" s="44" t="s">
        <v>15</v>
      </c>
      <c r="O121" s="43" t="s">
        <v>13</v>
      </c>
      <c r="P121" s="43" t="s">
        <v>163</v>
      </c>
      <c r="Q121" s="43" t="s">
        <v>164</v>
      </c>
      <c r="R121" s="46">
        <v>42430</v>
      </c>
      <c r="S121" s="46">
        <v>42461</v>
      </c>
      <c r="T121" s="46">
        <v>42461</v>
      </c>
      <c r="U121" s="99">
        <v>15343</v>
      </c>
      <c r="V121" s="48" t="s">
        <v>284</v>
      </c>
      <c r="W121" s="49">
        <f t="shared" si="3"/>
        <v>15343</v>
      </c>
      <c r="X121" s="48" t="s">
        <v>284</v>
      </c>
      <c r="Y121" s="43" t="s">
        <v>263</v>
      </c>
      <c r="Z121" s="43" t="s">
        <v>94</v>
      </c>
      <c r="AA121" s="50"/>
      <c r="AB121" s="43"/>
      <c r="AC121" s="53" t="s">
        <v>95</v>
      </c>
      <c r="AD121" s="43"/>
    </row>
    <row r="122" spans="1:30" s="42" customFormat="1" ht="51">
      <c r="A122" s="64">
        <v>96</v>
      </c>
      <c r="B122" s="43"/>
      <c r="C122" s="43" t="s">
        <v>13</v>
      </c>
      <c r="D122" s="65" t="s">
        <v>162</v>
      </c>
      <c r="E122" s="65" t="s">
        <v>349</v>
      </c>
      <c r="F122" s="43"/>
      <c r="G122" s="43"/>
      <c r="H122" s="45" t="s">
        <v>496</v>
      </c>
      <c r="I122" s="43" t="s">
        <v>338</v>
      </c>
      <c r="J122" s="43">
        <v>876</v>
      </c>
      <c r="K122" s="43" t="s">
        <v>14</v>
      </c>
      <c r="L122" s="43">
        <v>1</v>
      </c>
      <c r="M122" s="44">
        <v>34406000000</v>
      </c>
      <c r="N122" s="44" t="s">
        <v>15</v>
      </c>
      <c r="O122" s="43" t="s">
        <v>13</v>
      </c>
      <c r="P122" s="43" t="s">
        <v>163</v>
      </c>
      <c r="Q122" s="43" t="s">
        <v>164</v>
      </c>
      <c r="R122" s="46">
        <v>42430</v>
      </c>
      <c r="S122" s="46">
        <v>42461</v>
      </c>
      <c r="T122" s="46">
        <v>42461</v>
      </c>
      <c r="U122" s="99">
        <v>600</v>
      </c>
      <c r="V122" s="48" t="s">
        <v>284</v>
      </c>
      <c r="W122" s="49">
        <f t="shared" si="3"/>
        <v>600</v>
      </c>
      <c r="X122" s="48" t="s">
        <v>284</v>
      </c>
      <c r="Y122" s="43" t="s">
        <v>263</v>
      </c>
      <c r="Z122" s="43" t="s">
        <v>94</v>
      </c>
      <c r="AA122" s="50"/>
      <c r="AB122" s="43"/>
      <c r="AC122" s="53" t="s">
        <v>95</v>
      </c>
      <c r="AD122" s="43"/>
    </row>
    <row r="123" spans="1:30" s="42" customFormat="1" ht="51">
      <c r="A123" s="64">
        <v>97</v>
      </c>
      <c r="B123" s="43"/>
      <c r="C123" s="43" t="s">
        <v>13</v>
      </c>
      <c r="D123" s="57" t="s">
        <v>500</v>
      </c>
      <c r="E123" s="57" t="s">
        <v>343</v>
      </c>
      <c r="F123" s="43"/>
      <c r="G123" s="43"/>
      <c r="H123" s="45" t="s">
        <v>106</v>
      </c>
      <c r="I123" s="43" t="s">
        <v>338</v>
      </c>
      <c r="J123" s="43">
        <v>876</v>
      </c>
      <c r="K123" s="43" t="s">
        <v>14</v>
      </c>
      <c r="L123" s="43">
        <v>1</v>
      </c>
      <c r="M123" s="44">
        <v>34406000000</v>
      </c>
      <c r="N123" s="44" t="s">
        <v>15</v>
      </c>
      <c r="O123" s="43" t="s">
        <v>13</v>
      </c>
      <c r="P123" s="43" t="s">
        <v>0</v>
      </c>
      <c r="Q123" s="43" t="s">
        <v>341</v>
      </c>
      <c r="R123" s="46">
        <v>42430</v>
      </c>
      <c r="S123" s="46">
        <v>42461</v>
      </c>
      <c r="T123" s="46">
        <v>42461</v>
      </c>
      <c r="U123" s="99">
        <v>110650.4</v>
      </c>
      <c r="V123" s="48" t="s">
        <v>284</v>
      </c>
      <c r="W123" s="49">
        <f t="shared" si="3"/>
        <v>110650.4</v>
      </c>
      <c r="X123" s="48" t="s">
        <v>284</v>
      </c>
      <c r="Y123" s="43" t="s">
        <v>263</v>
      </c>
      <c r="Z123" s="43" t="s">
        <v>94</v>
      </c>
      <c r="AA123" s="50"/>
      <c r="AB123" s="43"/>
      <c r="AC123" s="53" t="s">
        <v>95</v>
      </c>
      <c r="AD123" s="43"/>
    </row>
    <row r="124" spans="1:30" s="42" customFormat="1" ht="51">
      <c r="A124" s="64">
        <v>98</v>
      </c>
      <c r="B124" s="43"/>
      <c r="C124" s="43" t="s">
        <v>13</v>
      </c>
      <c r="D124" s="57" t="s">
        <v>500</v>
      </c>
      <c r="E124" s="44" t="s">
        <v>337</v>
      </c>
      <c r="F124" s="43"/>
      <c r="G124" s="43"/>
      <c r="H124" s="45" t="s">
        <v>107</v>
      </c>
      <c r="I124" s="43" t="s">
        <v>338</v>
      </c>
      <c r="J124" s="43">
        <v>876</v>
      </c>
      <c r="K124" s="43" t="s">
        <v>14</v>
      </c>
      <c r="L124" s="43">
        <v>1</v>
      </c>
      <c r="M124" s="44">
        <v>34406000000</v>
      </c>
      <c r="N124" s="44" t="s">
        <v>15</v>
      </c>
      <c r="O124" s="43" t="s">
        <v>13</v>
      </c>
      <c r="P124" s="43" t="s">
        <v>163</v>
      </c>
      <c r="Q124" s="43" t="s">
        <v>164</v>
      </c>
      <c r="R124" s="46">
        <v>42430</v>
      </c>
      <c r="S124" s="46">
        <v>42461</v>
      </c>
      <c r="T124" s="46">
        <v>42462</v>
      </c>
      <c r="U124" s="99">
        <v>23714</v>
      </c>
      <c r="V124" s="48" t="s">
        <v>284</v>
      </c>
      <c r="W124" s="49">
        <f t="shared" si="3"/>
        <v>23714</v>
      </c>
      <c r="X124" s="48" t="s">
        <v>284</v>
      </c>
      <c r="Y124" s="43" t="s">
        <v>263</v>
      </c>
      <c r="Z124" s="43" t="s">
        <v>94</v>
      </c>
      <c r="AA124" s="50"/>
      <c r="AB124" s="43"/>
      <c r="AC124" s="53" t="s">
        <v>95</v>
      </c>
      <c r="AD124" s="43"/>
    </row>
    <row r="125" spans="1:30" s="42" customFormat="1" ht="51">
      <c r="A125" s="64">
        <v>99</v>
      </c>
      <c r="B125" s="61"/>
      <c r="C125" s="61" t="s">
        <v>13</v>
      </c>
      <c r="D125" s="57" t="s">
        <v>500</v>
      </c>
      <c r="E125" s="61" t="s">
        <v>340</v>
      </c>
      <c r="F125" s="61"/>
      <c r="G125" s="61"/>
      <c r="H125" s="45" t="s">
        <v>108</v>
      </c>
      <c r="I125" s="61" t="s">
        <v>338</v>
      </c>
      <c r="J125" s="43">
        <v>876</v>
      </c>
      <c r="K125" s="43" t="s">
        <v>14</v>
      </c>
      <c r="L125" s="43">
        <v>1</v>
      </c>
      <c r="M125" s="44">
        <v>34406000000</v>
      </c>
      <c r="N125" s="44" t="s">
        <v>15</v>
      </c>
      <c r="O125" s="43" t="s">
        <v>13</v>
      </c>
      <c r="P125" s="61" t="s">
        <v>0</v>
      </c>
      <c r="Q125" s="61" t="s">
        <v>341</v>
      </c>
      <c r="R125" s="46">
        <v>42430</v>
      </c>
      <c r="S125" s="46">
        <v>42461</v>
      </c>
      <c r="T125" s="46">
        <v>42462</v>
      </c>
      <c r="U125" s="99">
        <v>175438.5</v>
      </c>
      <c r="V125" s="48" t="s">
        <v>284</v>
      </c>
      <c r="W125" s="49">
        <f t="shared" si="3"/>
        <v>175438.5</v>
      </c>
      <c r="X125" s="48" t="s">
        <v>284</v>
      </c>
      <c r="Y125" s="61" t="s">
        <v>263</v>
      </c>
      <c r="Z125" s="61" t="s">
        <v>94</v>
      </c>
      <c r="AA125" s="50"/>
      <c r="AB125" s="61"/>
      <c r="AC125" s="62" t="s">
        <v>95</v>
      </c>
      <c r="AD125" s="61"/>
    </row>
    <row r="126" spans="1:30" s="42" customFormat="1" ht="51">
      <c r="A126" s="64">
        <v>100</v>
      </c>
      <c r="B126" s="43"/>
      <c r="C126" s="43" t="s">
        <v>13</v>
      </c>
      <c r="D126" s="57" t="s">
        <v>500</v>
      </c>
      <c r="E126" s="44" t="s">
        <v>342</v>
      </c>
      <c r="F126" s="43"/>
      <c r="G126" s="43"/>
      <c r="H126" s="45" t="s">
        <v>112</v>
      </c>
      <c r="I126" s="43" t="s">
        <v>338</v>
      </c>
      <c r="J126" s="43">
        <v>876</v>
      </c>
      <c r="K126" s="43" t="s">
        <v>14</v>
      </c>
      <c r="L126" s="43">
        <v>1</v>
      </c>
      <c r="M126" s="44">
        <v>34406000000</v>
      </c>
      <c r="N126" s="44" t="s">
        <v>15</v>
      </c>
      <c r="O126" s="43" t="s">
        <v>13</v>
      </c>
      <c r="P126" s="61" t="s">
        <v>0</v>
      </c>
      <c r="Q126" s="43" t="s">
        <v>341</v>
      </c>
      <c r="R126" s="46">
        <v>42430</v>
      </c>
      <c r="S126" s="46">
        <v>42461</v>
      </c>
      <c r="T126" s="46">
        <v>42462</v>
      </c>
      <c r="U126" s="99">
        <v>199531.09</v>
      </c>
      <c r="V126" s="48" t="s">
        <v>284</v>
      </c>
      <c r="W126" s="49">
        <f t="shared" si="3"/>
        <v>199531.09</v>
      </c>
      <c r="X126" s="48" t="s">
        <v>284</v>
      </c>
      <c r="Y126" s="43" t="s">
        <v>263</v>
      </c>
      <c r="Z126" s="43" t="s">
        <v>94</v>
      </c>
      <c r="AA126" s="50"/>
      <c r="AB126" s="43"/>
      <c r="AC126" s="53" t="s">
        <v>95</v>
      </c>
      <c r="AD126" s="43"/>
    </row>
    <row r="127" spans="1:30" s="42" customFormat="1" ht="51">
      <c r="A127" s="64">
        <v>101</v>
      </c>
      <c r="B127" s="43"/>
      <c r="C127" s="43" t="s">
        <v>13</v>
      </c>
      <c r="D127" s="57" t="s">
        <v>500</v>
      </c>
      <c r="E127" s="44" t="s">
        <v>345</v>
      </c>
      <c r="F127" s="43"/>
      <c r="G127" s="43"/>
      <c r="H127" s="45" t="s">
        <v>113</v>
      </c>
      <c r="I127" s="43" t="s">
        <v>338</v>
      </c>
      <c r="J127" s="43">
        <v>876</v>
      </c>
      <c r="K127" s="43" t="s">
        <v>14</v>
      </c>
      <c r="L127" s="43">
        <v>1</v>
      </c>
      <c r="M127" s="44">
        <v>34406000000</v>
      </c>
      <c r="N127" s="44" t="s">
        <v>15</v>
      </c>
      <c r="O127" s="43" t="s">
        <v>13</v>
      </c>
      <c r="P127" s="61" t="s">
        <v>0</v>
      </c>
      <c r="Q127" s="43" t="s">
        <v>341</v>
      </c>
      <c r="R127" s="46">
        <v>42430</v>
      </c>
      <c r="S127" s="46">
        <v>42461</v>
      </c>
      <c r="T127" s="46">
        <v>42462</v>
      </c>
      <c r="U127" s="99">
        <v>357966.68</v>
      </c>
      <c r="V127" s="48" t="s">
        <v>284</v>
      </c>
      <c r="W127" s="49">
        <f t="shared" si="3"/>
        <v>357966.68</v>
      </c>
      <c r="X127" s="48" t="s">
        <v>284</v>
      </c>
      <c r="Y127" s="43" t="s">
        <v>263</v>
      </c>
      <c r="Z127" s="43" t="s">
        <v>94</v>
      </c>
      <c r="AA127" s="50"/>
      <c r="AB127" s="43"/>
      <c r="AC127" s="53" t="s">
        <v>95</v>
      </c>
      <c r="AD127" s="43"/>
    </row>
    <row r="128" spans="1:30" s="42" customFormat="1" ht="51">
      <c r="A128" s="64">
        <v>102</v>
      </c>
      <c r="B128" s="43"/>
      <c r="C128" s="43" t="s">
        <v>13</v>
      </c>
      <c r="D128" s="44" t="s">
        <v>500</v>
      </c>
      <c r="E128" s="57" t="s">
        <v>498</v>
      </c>
      <c r="F128" s="43"/>
      <c r="G128" s="43"/>
      <c r="H128" s="45" t="s">
        <v>497</v>
      </c>
      <c r="I128" s="43" t="s">
        <v>338</v>
      </c>
      <c r="J128" s="43">
        <v>876</v>
      </c>
      <c r="K128" s="43" t="s">
        <v>14</v>
      </c>
      <c r="L128" s="43">
        <v>1</v>
      </c>
      <c r="M128" s="44">
        <v>34406000000</v>
      </c>
      <c r="N128" s="44" t="s">
        <v>15</v>
      </c>
      <c r="O128" s="43" t="s">
        <v>13</v>
      </c>
      <c r="P128" s="43" t="s">
        <v>163</v>
      </c>
      <c r="Q128" s="43" t="s">
        <v>164</v>
      </c>
      <c r="R128" s="46">
        <v>42430</v>
      </c>
      <c r="S128" s="46">
        <v>42461</v>
      </c>
      <c r="T128" s="46">
        <v>42461</v>
      </c>
      <c r="U128" s="99">
        <v>3250</v>
      </c>
      <c r="V128" s="48" t="s">
        <v>284</v>
      </c>
      <c r="W128" s="49">
        <f t="shared" si="3"/>
        <v>3250</v>
      </c>
      <c r="X128" s="48" t="s">
        <v>284</v>
      </c>
      <c r="Y128" s="43" t="s">
        <v>263</v>
      </c>
      <c r="Z128" s="43" t="s">
        <v>94</v>
      </c>
      <c r="AA128" s="50"/>
      <c r="AB128" s="43"/>
      <c r="AC128" s="53" t="s">
        <v>95</v>
      </c>
      <c r="AD128" s="43"/>
    </row>
    <row r="129" spans="1:30" s="42" customFormat="1" ht="51">
      <c r="A129" s="64">
        <v>103</v>
      </c>
      <c r="B129" s="43"/>
      <c r="C129" s="43" t="s">
        <v>13</v>
      </c>
      <c r="D129" s="44" t="s">
        <v>500</v>
      </c>
      <c r="E129" s="44" t="s">
        <v>330</v>
      </c>
      <c r="F129" s="43"/>
      <c r="G129" s="43"/>
      <c r="H129" s="45" t="s">
        <v>329</v>
      </c>
      <c r="I129" s="43" t="s">
        <v>338</v>
      </c>
      <c r="J129" s="43">
        <v>876</v>
      </c>
      <c r="K129" s="43" t="s">
        <v>14</v>
      </c>
      <c r="L129" s="43">
        <v>1</v>
      </c>
      <c r="M129" s="44">
        <v>34406000000</v>
      </c>
      <c r="N129" s="44" t="s">
        <v>15</v>
      </c>
      <c r="O129" s="43" t="s">
        <v>13</v>
      </c>
      <c r="P129" s="43" t="s">
        <v>163</v>
      </c>
      <c r="Q129" s="43" t="s">
        <v>164</v>
      </c>
      <c r="R129" s="46">
        <v>42430</v>
      </c>
      <c r="S129" s="46">
        <v>42461</v>
      </c>
      <c r="T129" s="46">
        <v>42461</v>
      </c>
      <c r="U129" s="99">
        <v>8160</v>
      </c>
      <c r="V129" s="48" t="s">
        <v>284</v>
      </c>
      <c r="W129" s="49">
        <f t="shared" si="3"/>
        <v>8160</v>
      </c>
      <c r="X129" s="48" t="s">
        <v>284</v>
      </c>
      <c r="Y129" s="43" t="s">
        <v>263</v>
      </c>
      <c r="Z129" s="43" t="s">
        <v>94</v>
      </c>
      <c r="AA129" s="50"/>
      <c r="AB129" s="43"/>
      <c r="AC129" s="53" t="s">
        <v>95</v>
      </c>
      <c r="AD129" s="43"/>
    </row>
    <row r="130" spans="1:30" s="42" customFormat="1" ht="89.25">
      <c r="A130" s="64">
        <v>104</v>
      </c>
      <c r="B130" s="65"/>
      <c r="C130" s="43" t="s">
        <v>13</v>
      </c>
      <c r="D130" s="68" t="s">
        <v>415</v>
      </c>
      <c r="E130" s="68" t="s">
        <v>416</v>
      </c>
      <c r="F130" s="65"/>
      <c r="G130" s="65"/>
      <c r="H130" s="68" t="s">
        <v>453</v>
      </c>
      <c r="I130" s="43" t="s">
        <v>21</v>
      </c>
      <c r="J130" s="43">
        <v>876</v>
      </c>
      <c r="K130" s="43" t="s">
        <v>14</v>
      </c>
      <c r="L130" s="43">
        <v>1</v>
      </c>
      <c r="M130" s="44">
        <v>34406000000</v>
      </c>
      <c r="N130" s="44" t="s">
        <v>15</v>
      </c>
      <c r="O130" s="43" t="s">
        <v>13</v>
      </c>
      <c r="P130" s="64" t="s">
        <v>339</v>
      </c>
      <c r="Q130" s="65" t="s">
        <v>164</v>
      </c>
      <c r="R130" s="46">
        <v>42430</v>
      </c>
      <c r="S130" s="46">
        <v>42461</v>
      </c>
      <c r="T130" s="46">
        <v>42614</v>
      </c>
      <c r="U130" s="78">
        <v>36000</v>
      </c>
      <c r="V130" s="48" t="s">
        <v>284</v>
      </c>
      <c r="W130" s="49">
        <f t="shared" si="3"/>
        <v>36000</v>
      </c>
      <c r="X130" s="48" t="s">
        <v>284</v>
      </c>
      <c r="Y130" s="64" t="s">
        <v>256</v>
      </c>
      <c r="Z130" s="43" t="s">
        <v>110</v>
      </c>
      <c r="AA130" s="50"/>
      <c r="AB130" s="43"/>
      <c r="AC130" s="53" t="s">
        <v>111</v>
      </c>
      <c r="AD130" s="64"/>
    </row>
    <row r="131" spans="1:30" s="42" customFormat="1" ht="63.75">
      <c r="A131" s="64">
        <v>105</v>
      </c>
      <c r="B131" s="43"/>
      <c r="C131" s="43" t="s">
        <v>13</v>
      </c>
      <c r="D131" s="44" t="s">
        <v>445</v>
      </c>
      <c r="E131" s="44" t="s">
        <v>446</v>
      </c>
      <c r="F131" s="43"/>
      <c r="G131" s="43"/>
      <c r="H131" s="45" t="s">
        <v>490</v>
      </c>
      <c r="I131" s="43" t="s">
        <v>21</v>
      </c>
      <c r="J131" s="43">
        <v>876</v>
      </c>
      <c r="K131" s="43" t="s">
        <v>14</v>
      </c>
      <c r="L131" s="43">
        <v>1</v>
      </c>
      <c r="M131" s="44">
        <v>34406000000</v>
      </c>
      <c r="N131" s="44" t="s">
        <v>15</v>
      </c>
      <c r="O131" s="43" t="s">
        <v>13</v>
      </c>
      <c r="P131" s="43" t="s">
        <v>1</v>
      </c>
      <c r="Q131" s="43" t="s">
        <v>341</v>
      </c>
      <c r="R131" s="46">
        <v>42430</v>
      </c>
      <c r="S131" s="46">
        <v>42491</v>
      </c>
      <c r="T131" s="46">
        <v>42644</v>
      </c>
      <c r="U131" s="99">
        <f>84766.75+11572.06+495000</f>
        <v>591338.81</v>
      </c>
      <c r="V131" s="48" t="s">
        <v>284</v>
      </c>
      <c r="W131" s="52">
        <f t="shared" si="3"/>
        <v>591338.81</v>
      </c>
      <c r="X131" s="48" t="s">
        <v>284</v>
      </c>
      <c r="Y131" s="43" t="s">
        <v>256</v>
      </c>
      <c r="Z131" s="43" t="s">
        <v>110</v>
      </c>
      <c r="AA131" s="50"/>
      <c r="AB131" s="43"/>
      <c r="AC131" s="53" t="s">
        <v>111</v>
      </c>
      <c r="AD131" s="43"/>
    </row>
    <row r="132" spans="1:30" s="42" customFormat="1" ht="63.75">
      <c r="A132" s="64">
        <v>106</v>
      </c>
      <c r="B132" s="43"/>
      <c r="C132" s="43" t="s">
        <v>13</v>
      </c>
      <c r="D132" s="44" t="s">
        <v>452</v>
      </c>
      <c r="E132" s="44" t="s">
        <v>452</v>
      </c>
      <c r="F132" s="43"/>
      <c r="G132" s="43"/>
      <c r="H132" s="45" t="s">
        <v>488</v>
      </c>
      <c r="I132" s="43" t="s">
        <v>21</v>
      </c>
      <c r="J132" s="43">
        <v>876</v>
      </c>
      <c r="K132" s="43" t="s">
        <v>14</v>
      </c>
      <c r="L132" s="43">
        <v>1</v>
      </c>
      <c r="M132" s="44">
        <v>34406000000</v>
      </c>
      <c r="N132" s="44" t="s">
        <v>15</v>
      </c>
      <c r="O132" s="43" t="s">
        <v>13</v>
      </c>
      <c r="P132" s="43" t="s">
        <v>1</v>
      </c>
      <c r="Q132" s="43" t="s">
        <v>341</v>
      </c>
      <c r="R132" s="46">
        <v>42430</v>
      </c>
      <c r="S132" s="46">
        <v>42491</v>
      </c>
      <c r="T132" s="46">
        <v>42644</v>
      </c>
      <c r="U132" s="99">
        <f>106986.76+108872.85</f>
        <v>215859.61</v>
      </c>
      <c r="V132" s="48" t="s">
        <v>284</v>
      </c>
      <c r="W132" s="52">
        <f t="shared" si="3"/>
        <v>215859.61</v>
      </c>
      <c r="X132" s="48" t="s">
        <v>284</v>
      </c>
      <c r="Y132" s="43" t="s">
        <v>256</v>
      </c>
      <c r="Z132" s="43" t="s">
        <v>110</v>
      </c>
      <c r="AA132" s="50"/>
      <c r="AB132" s="43"/>
      <c r="AC132" s="53" t="s">
        <v>111</v>
      </c>
      <c r="AD132" s="43"/>
    </row>
    <row r="133" spans="1:30" s="42" customFormat="1" ht="63.75">
      <c r="A133" s="64">
        <v>107</v>
      </c>
      <c r="B133" s="43"/>
      <c r="C133" s="43" t="s">
        <v>13</v>
      </c>
      <c r="D133" s="44" t="s">
        <v>456</v>
      </c>
      <c r="E133" s="44" t="s">
        <v>456</v>
      </c>
      <c r="F133" s="43"/>
      <c r="G133" s="43"/>
      <c r="H133" s="45" t="s">
        <v>489</v>
      </c>
      <c r="I133" s="43" t="s">
        <v>21</v>
      </c>
      <c r="J133" s="43">
        <v>876</v>
      </c>
      <c r="K133" s="43" t="s">
        <v>14</v>
      </c>
      <c r="L133" s="43">
        <v>1</v>
      </c>
      <c r="M133" s="44">
        <v>34406000000</v>
      </c>
      <c r="N133" s="44" t="s">
        <v>15</v>
      </c>
      <c r="O133" s="43" t="s">
        <v>13</v>
      </c>
      <c r="P133" s="43" t="s">
        <v>1</v>
      </c>
      <c r="Q133" s="43" t="s">
        <v>341</v>
      </c>
      <c r="R133" s="46">
        <v>42430</v>
      </c>
      <c r="S133" s="46">
        <v>42491</v>
      </c>
      <c r="T133" s="46">
        <v>42644</v>
      </c>
      <c r="U133" s="99">
        <v>318248.66</v>
      </c>
      <c r="V133" s="48" t="s">
        <v>284</v>
      </c>
      <c r="W133" s="52">
        <f t="shared" si="3"/>
        <v>318248.66</v>
      </c>
      <c r="X133" s="48" t="s">
        <v>284</v>
      </c>
      <c r="Y133" s="43" t="s">
        <v>256</v>
      </c>
      <c r="Z133" s="43" t="s">
        <v>110</v>
      </c>
      <c r="AA133" s="50"/>
      <c r="AB133" s="43"/>
      <c r="AC133" s="53" t="s">
        <v>111</v>
      </c>
      <c r="AD133" s="43"/>
    </row>
    <row r="134" spans="1:30" s="42" customFormat="1" ht="63.75">
      <c r="A134" s="64">
        <v>108</v>
      </c>
      <c r="B134" s="43"/>
      <c r="C134" s="43" t="s">
        <v>13</v>
      </c>
      <c r="D134" s="44" t="s">
        <v>456</v>
      </c>
      <c r="E134" s="44" t="s">
        <v>456</v>
      </c>
      <c r="F134" s="43"/>
      <c r="G134" s="43"/>
      <c r="H134" s="45" t="s">
        <v>491</v>
      </c>
      <c r="I134" s="43" t="s">
        <v>21</v>
      </c>
      <c r="J134" s="43">
        <v>876</v>
      </c>
      <c r="K134" s="43" t="s">
        <v>14</v>
      </c>
      <c r="L134" s="43">
        <v>1</v>
      </c>
      <c r="M134" s="44">
        <v>34406000000</v>
      </c>
      <c r="N134" s="44" t="s">
        <v>15</v>
      </c>
      <c r="O134" s="43" t="s">
        <v>13</v>
      </c>
      <c r="P134" s="43" t="s">
        <v>163</v>
      </c>
      <c r="Q134" s="43" t="s">
        <v>164</v>
      </c>
      <c r="R134" s="46">
        <v>42430</v>
      </c>
      <c r="S134" s="46">
        <v>42491</v>
      </c>
      <c r="T134" s="46">
        <v>42644</v>
      </c>
      <c r="U134" s="99">
        <f>23665.7+23665.7+15777.13</f>
        <v>63108.53</v>
      </c>
      <c r="V134" s="48" t="s">
        <v>284</v>
      </c>
      <c r="W134" s="52">
        <f t="shared" si="3"/>
        <v>63108.53</v>
      </c>
      <c r="X134" s="48" t="s">
        <v>284</v>
      </c>
      <c r="Y134" s="43" t="s">
        <v>256</v>
      </c>
      <c r="Z134" s="43" t="s">
        <v>110</v>
      </c>
      <c r="AA134" s="50"/>
      <c r="AB134" s="43"/>
      <c r="AC134" s="53" t="s">
        <v>111</v>
      </c>
      <c r="AD134" s="43"/>
    </row>
    <row r="135" spans="1:30" s="42" customFormat="1" ht="63.75">
      <c r="A135" s="64">
        <v>109</v>
      </c>
      <c r="B135" s="43"/>
      <c r="C135" s="43" t="s">
        <v>13</v>
      </c>
      <c r="D135" s="44" t="s">
        <v>456</v>
      </c>
      <c r="E135" s="44" t="s">
        <v>456</v>
      </c>
      <c r="F135" s="43"/>
      <c r="G135" s="43"/>
      <c r="H135" s="45" t="s">
        <v>487</v>
      </c>
      <c r="I135" s="43" t="s">
        <v>21</v>
      </c>
      <c r="J135" s="43">
        <v>876</v>
      </c>
      <c r="K135" s="43" t="s">
        <v>14</v>
      </c>
      <c r="L135" s="43">
        <v>1</v>
      </c>
      <c r="M135" s="44">
        <v>34406000000</v>
      </c>
      <c r="N135" s="44" t="s">
        <v>15</v>
      </c>
      <c r="O135" s="43" t="s">
        <v>13</v>
      </c>
      <c r="P135" s="43" t="s">
        <v>163</v>
      </c>
      <c r="Q135" s="43" t="s">
        <v>164</v>
      </c>
      <c r="R135" s="46">
        <v>42430</v>
      </c>
      <c r="S135" s="46">
        <v>42491</v>
      </c>
      <c r="T135" s="46">
        <v>42644</v>
      </c>
      <c r="U135" s="99">
        <f>23748.08+35268.26</f>
        <v>59016.340000000004</v>
      </c>
      <c r="V135" s="48" t="s">
        <v>284</v>
      </c>
      <c r="W135" s="52">
        <f t="shared" si="3"/>
        <v>59016.340000000004</v>
      </c>
      <c r="X135" s="48" t="s">
        <v>284</v>
      </c>
      <c r="Y135" s="43" t="s">
        <v>256</v>
      </c>
      <c r="Z135" s="43" t="s">
        <v>110</v>
      </c>
      <c r="AA135" s="50"/>
      <c r="AB135" s="43"/>
      <c r="AC135" s="53" t="s">
        <v>111</v>
      </c>
      <c r="AD135" s="43"/>
    </row>
    <row r="136" spans="1:30" s="42" customFormat="1" ht="38.25">
      <c r="A136" s="64">
        <v>110</v>
      </c>
      <c r="B136" s="43"/>
      <c r="C136" s="43" t="s">
        <v>13</v>
      </c>
      <c r="D136" s="68" t="s">
        <v>414</v>
      </c>
      <c r="E136" s="68" t="s">
        <v>414</v>
      </c>
      <c r="F136" s="43"/>
      <c r="G136" s="43"/>
      <c r="H136" s="45" t="s">
        <v>104</v>
      </c>
      <c r="I136" s="43" t="s">
        <v>21</v>
      </c>
      <c r="J136" s="43">
        <v>876</v>
      </c>
      <c r="K136" s="43" t="s">
        <v>14</v>
      </c>
      <c r="L136" s="43">
        <v>1</v>
      </c>
      <c r="M136" s="44">
        <v>34406000000</v>
      </c>
      <c r="N136" s="44" t="s">
        <v>15</v>
      </c>
      <c r="O136" s="43" t="s">
        <v>13</v>
      </c>
      <c r="P136" s="43" t="s">
        <v>163</v>
      </c>
      <c r="Q136" s="43" t="s">
        <v>164</v>
      </c>
      <c r="R136" s="46">
        <v>42430</v>
      </c>
      <c r="S136" s="46">
        <v>42461</v>
      </c>
      <c r="T136" s="46">
        <v>42522</v>
      </c>
      <c r="U136" s="49">
        <v>60000</v>
      </c>
      <c r="V136" s="48" t="s">
        <v>284</v>
      </c>
      <c r="W136" s="49">
        <f t="shared" si="3"/>
        <v>60000</v>
      </c>
      <c r="X136" s="48" t="s">
        <v>284</v>
      </c>
      <c r="Y136" s="43" t="s">
        <v>211</v>
      </c>
      <c r="Z136" s="43" t="s">
        <v>397</v>
      </c>
      <c r="AA136" s="50"/>
      <c r="AB136" s="43"/>
      <c r="AC136" s="59" t="s">
        <v>396</v>
      </c>
      <c r="AD136" s="43"/>
    </row>
    <row r="137" spans="1:30" s="42" customFormat="1" ht="51">
      <c r="A137" s="64">
        <v>111</v>
      </c>
      <c r="B137" s="43"/>
      <c r="C137" s="43" t="s">
        <v>13</v>
      </c>
      <c r="D137" s="44" t="s">
        <v>435</v>
      </c>
      <c r="E137" s="44" t="s">
        <v>435</v>
      </c>
      <c r="F137" s="43"/>
      <c r="G137" s="43"/>
      <c r="H137" s="45" t="s">
        <v>105</v>
      </c>
      <c r="I137" s="43" t="s">
        <v>338</v>
      </c>
      <c r="J137" s="43">
        <v>876</v>
      </c>
      <c r="K137" s="43" t="s">
        <v>14</v>
      </c>
      <c r="L137" s="43">
        <v>1</v>
      </c>
      <c r="M137" s="44">
        <v>34406000000</v>
      </c>
      <c r="N137" s="44" t="s">
        <v>15</v>
      </c>
      <c r="O137" s="43" t="s">
        <v>13</v>
      </c>
      <c r="P137" s="43" t="s">
        <v>163</v>
      </c>
      <c r="Q137" s="43" t="s">
        <v>164</v>
      </c>
      <c r="R137" s="46">
        <v>42430</v>
      </c>
      <c r="S137" s="46">
        <v>42430</v>
      </c>
      <c r="T137" s="46">
        <v>42430</v>
      </c>
      <c r="U137" s="49">
        <v>34000</v>
      </c>
      <c r="V137" s="48" t="s">
        <v>284</v>
      </c>
      <c r="W137" s="49">
        <f t="shared" si="3"/>
        <v>34000</v>
      </c>
      <c r="X137" s="48" t="s">
        <v>284</v>
      </c>
      <c r="Y137" s="43" t="s">
        <v>213</v>
      </c>
      <c r="Z137" s="43" t="s">
        <v>87</v>
      </c>
      <c r="AA137" s="50"/>
      <c r="AB137" s="43"/>
      <c r="AC137" s="59" t="s">
        <v>88</v>
      </c>
      <c r="AD137" s="43"/>
    </row>
    <row r="138" spans="1:30" s="42" customFormat="1" ht="89.25">
      <c r="A138" s="64">
        <v>112</v>
      </c>
      <c r="B138" s="43"/>
      <c r="C138" s="43" t="s">
        <v>13</v>
      </c>
      <c r="D138" s="44" t="s">
        <v>448</v>
      </c>
      <c r="E138" s="44" t="s">
        <v>449</v>
      </c>
      <c r="F138" s="43"/>
      <c r="G138" s="43"/>
      <c r="H138" s="45" t="s">
        <v>114</v>
      </c>
      <c r="I138" s="43" t="s">
        <v>21</v>
      </c>
      <c r="J138" s="43">
        <v>876</v>
      </c>
      <c r="K138" s="43" t="s">
        <v>14</v>
      </c>
      <c r="L138" s="43">
        <v>1</v>
      </c>
      <c r="M138" s="44">
        <v>34406000000</v>
      </c>
      <c r="N138" s="44" t="s">
        <v>15</v>
      </c>
      <c r="O138" s="43" t="s">
        <v>13</v>
      </c>
      <c r="P138" s="43" t="s">
        <v>1</v>
      </c>
      <c r="Q138" s="43" t="s">
        <v>341</v>
      </c>
      <c r="R138" s="46">
        <v>42461</v>
      </c>
      <c r="S138" s="46">
        <v>42522</v>
      </c>
      <c r="T138" s="46">
        <v>42644</v>
      </c>
      <c r="U138" s="77">
        <f>1649595+167783.85+62783.85+26000</f>
        <v>1906162.7000000002</v>
      </c>
      <c r="V138" s="48" t="s">
        <v>284</v>
      </c>
      <c r="W138" s="49">
        <f t="shared" si="3"/>
        <v>1906162.7000000002</v>
      </c>
      <c r="X138" s="48" t="s">
        <v>284</v>
      </c>
      <c r="Y138" s="43" t="s">
        <v>261</v>
      </c>
      <c r="Z138" s="43" t="s">
        <v>110</v>
      </c>
      <c r="AA138" s="50"/>
      <c r="AB138" s="43"/>
      <c r="AC138" s="53" t="s">
        <v>111</v>
      </c>
      <c r="AD138" s="43"/>
    </row>
    <row r="139" spans="1:30" s="42" customFormat="1" ht="38.25">
      <c r="A139" s="64">
        <v>113</v>
      </c>
      <c r="B139" s="43"/>
      <c r="C139" s="43" t="s">
        <v>13</v>
      </c>
      <c r="D139" s="68" t="s">
        <v>414</v>
      </c>
      <c r="E139" s="68" t="s">
        <v>414</v>
      </c>
      <c r="F139" s="43"/>
      <c r="G139" s="43"/>
      <c r="H139" s="45" t="s">
        <v>116</v>
      </c>
      <c r="I139" s="43" t="s">
        <v>21</v>
      </c>
      <c r="J139" s="43">
        <v>876</v>
      </c>
      <c r="K139" s="43" t="s">
        <v>14</v>
      </c>
      <c r="L139" s="43">
        <v>1</v>
      </c>
      <c r="M139" s="44">
        <v>34406000000</v>
      </c>
      <c r="N139" s="44" t="s">
        <v>15</v>
      </c>
      <c r="O139" s="43" t="s">
        <v>13</v>
      </c>
      <c r="P139" s="43" t="s">
        <v>163</v>
      </c>
      <c r="Q139" s="43" t="s">
        <v>164</v>
      </c>
      <c r="R139" s="46">
        <v>42461</v>
      </c>
      <c r="S139" s="46">
        <v>42491</v>
      </c>
      <c r="T139" s="46">
        <v>42614</v>
      </c>
      <c r="U139" s="49">
        <v>65500</v>
      </c>
      <c r="V139" s="48" t="s">
        <v>284</v>
      </c>
      <c r="W139" s="49">
        <f t="shared" si="3"/>
        <v>65500</v>
      </c>
      <c r="X139" s="48" t="s">
        <v>284</v>
      </c>
      <c r="Y139" s="43" t="s">
        <v>256</v>
      </c>
      <c r="Z139" s="43" t="s">
        <v>87</v>
      </c>
      <c r="AA139" s="50"/>
      <c r="AB139" s="43"/>
      <c r="AC139" s="59" t="s">
        <v>88</v>
      </c>
      <c r="AD139" s="43"/>
    </row>
    <row r="140" spans="1:30" s="42" customFormat="1" ht="51">
      <c r="A140" s="64">
        <v>114</v>
      </c>
      <c r="B140" s="65"/>
      <c r="C140" s="43" t="s">
        <v>13</v>
      </c>
      <c r="D140" s="68" t="s">
        <v>441</v>
      </c>
      <c r="E140" s="68" t="s">
        <v>442</v>
      </c>
      <c r="F140" s="65"/>
      <c r="G140" s="65"/>
      <c r="H140" s="44" t="s">
        <v>401</v>
      </c>
      <c r="I140" s="43" t="s">
        <v>338</v>
      </c>
      <c r="J140" s="43">
        <v>876</v>
      </c>
      <c r="K140" s="43" t="s">
        <v>14</v>
      </c>
      <c r="L140" s="43">
        <v>1</v>
      </c>
      <c r="M140" s="44">
        <v>34406000000</v>
      </c>
      <c r="N140" s="44" t="s">
        <v>15</v>
      </c>
      <c r="O140" s="43" t="s">
        <v>13</v>
      </c>
      <c r="P140" s="43" t="s">
        <v>163</v>
      </c>
      <c r="Q140" s="43" t="s">
        <v>164</v>
      </c>
      <c r="R140" s="46">
        <v>42461</v>
      </c>
      <c r="S140" s="46">
        <v>42461</v>
      </c>
      <c r="T140" s="46">
        <v>42491</v>
      </c>
      <c r="U140" s="47">
        <f>16000+35000</f>
        <v>51000</v>
      </c>
      <c r="V140" s="48" t="s">
        <v>284</v>
      </c>
      <c r="W140" s="49">
        <f t="shared" si="3"/>
        <v>51000</v>
      </c>
      <c r="X140" s="48" t="s">
        <v>284</v>
      </c>
      <c r="Y140" s="64" t="s">
        <v>213</v>
      </c>
      <c r="Z140" s="43" t="s">
        <v>87</v>
      </c>
      <c r="AA140" s="66"/>
      <c r="AB140" s="64"/>
      <c r="AC140" s="59" t="s">
        <v>88</v>
      </c>
      <c r="AD140" s="64"/>
    </row>
    <row r="141" spans="1:30" s="42" customFormat="1" ht="51">
      <c r="A141" s="64">
        <v>115</v>
      </c>
      <c r="B141" s="65"/>
      <c r="C141" s="43" t="s">
        <v>13</v>
      </c>
      <c r="D141" s="68" t="s">
        <v>443</v>
      </c>
      <c r="E141" s="100" t="s">
        <v>443</v>
      </c>
      <c r="F141" s="65"/>
      <c r="G141" s="65"/>
      <c r="H141" s="44" t="s">
        <v>402</v>
      </c>
      <c r="I141" s="43" t="s">
        <v>338</v>
      </c>
      <c r="J141" s="43">
        <v>876</v>
      </c>
      <c r="K141" s="43" t="s">
        <v>14</v>
      </c>
      <c r="L141" s="43">
        <v>1</v>
      </c>
      <c r="M141" s="44">
        <v>34406000000</v>
      </c>
      <c r="N141" s="44" t="s">
        <v>15</v>
      </c>
      <c r="O141" s="43" t="s">
        <v>13</v>
      </c>
      <c r="P141" s="43" t="s">
        <v>163</v>
      </c>
      <c r="Q141" s="43" t="s">
        <v>164</v>
      </c>
      <c r="R141" s="46">
        <v>42461</v>
      </c>
      <c r="S141" s="46">
        <v>42461</v>
      </c>
      <c r="T141" s="46">
        <v>42461</v>
      </c>
      <c r="U141" s="47">
        <v>1000</v>
      </c>
      <c r="V141" s="48" t="s">
        <v>284</v>
      </c>
      <c r="W141" s="49">
        <f t="shared" si="3"/>
        <v>1000</v>
      </c>
      <c r="X141" s="48" t="s">
        <v>284</v>
      </c>
      <c r="Y141" s="64" t="s">
        <v>213</v>
      </c>
      <c r="Z141" s="43" t="s">
        <v>87</v>
      </c>
      <c r="AA141" s="66"/>
      <c r="AB141" s="64"/>
      <c r="AC141" s="59" t="s">
        <v>88</v>
      </c>
      <c r="AD141" s="64"/>
    </row>
    <row r="142" spans="1:30" s="42" customFormat="1" ht="51">
      <c r="A142" s="64">
        <v>116</v>
      </c>
      <c r="B142" s="65"/>
      <c r="C142" s="43" t="s">
        <v>13</v>
      </c>
      <c r="D142" s="68" t="s">
        <v>345</v>
      </c>
      <c r="E142" s="68" t="s">
        <v>345</v>
      </c>
      <c r="F142" s="65"/>
      <c r="G142" s="65"/>
      <c r="H142" s="44" t="s">
        <v>403</v>
      </c>
      <c r="I142" s="43" t="s">
        <v>338</v>
      </c>
      <c r="J142" s="43">
        <v>876</v>
      </c>
      <c r="K142" s="43" t="s">
        <v>14</v>
      </c>
      <c r="L142" s="43">
        <v>1</v>
      </c>
      <c r="M142" s="44">
        <v>34406000000</v>
      </c>
      <c r="N142" s="44" t="s">
        <v>15</v>
      </c>
      <c r="O142" s="43" t="s">
        <v>13</v>
      </c>
      <c r="P142" s="43" t="s">
        <v>163</v>
      </c>
      <c r="Q142" s="43" t="s">
        <v>164</v>
      </c>
      <c r="R142" s="46">
        <v>42461</v>
      </c>
      <c r="S142" s="46">
        <v>42461</v>
      </c>
      <c r="T142" s="46">
        <v>42461</v>
      </c>
      <c r="U142" s="47">
        <v>9000</v>
      </c>
      <c r="V142" s="48" t="s">
        <v>284</v>
      </c>
      <c r="W142" s="49">
        <f t="shared" si="3"/>
        <v>9000</v>
      </c>
      <c r="X142" s="48" t="s">
        <v>284</v>
      </c>
      <c r="Y142" s="64" t="s">
        <v>213</v>
      </c>
      <c r="Z142" s="43" t="s">
        <v>87</v>
      </c>
      <c r="AA142" s="66"/>
      <c r="AB142" s="64"/>
      <c r="AC142" s="59" t="s">
        <v>88</v>
      </c>
      <c r="AD142" s="64"/>
    </row>
    <row r="143" spans="1:30" s="42" customFormat="1" ht="51">
      <c r="A143" s="64">
        <v>117</v>
      </c>
      <c r="B143" s="43"/>
      <c r="C143" s="43" t="s">
        <v>13</v>
      </c>
      <c r="D143" s="44" t="s">
        <v>414</v>
      </c>
      <c r="E143" s="55">
        <v>7422014</v>
      </c>
      <c r="F143" s="43"/>
      <c r="G143" s="43"/>
      <c r="H143" s="45" t="s">
        <v>74</v>
      </c>
      <c r="I143" s="43" t="s">
        <v>21</v>
      </c>
      <c r="J143" s="43">
        <v>876</v>
      </c>
      <c r="K143" s="43" t="s">
        <v>14</v>
      </c>
      <c r="L143" s="43">
        <v>1</v>
      </c>
      <c r="M143" s="44">
        <v>34406000000</v>
      </c>
      <c r="N143" s="44" t="s">
        <v>15</v>
      </c>
      <c r="O143" s="43" t="s">
        <v>13</v>
      </c>
      <c r="P143" s="43" t="s">
        <v>163</v>
      </c>
      <c r="Q143" s="43" t="s">
        <v>164</v>
      </c>
      <c r="R143" s="46">
        <v>42461</v>
      </c>
      <c r="S143" s="46">
        <v>42461</v>
      </c>
      <c r="T143" s="46">
        <v>42491</v>
      </c>
      <c r="U143" s="49">
        <v>32500</v>
      </c>
      <c r="V143" s="48" t="s">
        <v>284</v>
      </c>
      <c r="W143" s="49">
        <f t="shared" si="3"/>
        <v>32500</v>
      </c>
      <c r="X143" s="48" t="s">
        <v>284</v>
      </c>
      <c r="Y143" s="43" t="s">
        <v>236</v>
      </c>
      <c r="Z143" s="43" t="s">
        <v>75</v>
      </c>
      <c r="AA143" s="50"/>
      <c r="AB143" s="43"/>
      <c r="AC143" s="53" t="s">
        <v>76</v>
      </c>
      <c r="AD143" s="43"/>
    </row>
    <row r="144" spans="1:30" s="42" customFormat="1" ht="38.25">
      <c r="A144" s="64">
        <v>118</v>
      </c>
      <c r="B144" s="65"/>
      <c r="C144" s="43" t="s">
        <v>13</v>
      </c>
      <c r="D144" s="44" t="s">
        <v>463</v>
      </c>
      <c r="E144" s="44" t="s">
        <v>463</v>
      </c>
      <c r="F144" s="65"/>
      <c r="G144" s="65"/>
      <c r="H144" s="68" t="s">
        <v>467</v>
      </c>
      <c r="I144" s="43" t="s">
        <v>21</v>
      </c>
      <c r="J144" s="43">
        <v>876</v>
      </c>
      <c r="K144" s="43" t="s">
        <v>14</v>
      </c>
      <c r="L144" s="43">
        <v>1</v>
      </c>
      <c r="M144" s="44">
        <v>34406000000</v>
      </c>
      <c r="N144" s="44" t="s">
        <v>15</v>
      </c>
      <c r="O144" s="43" t="s">
        <v>13</v>
      </c>
      <c r="P144" s="64" t="s">
        <v>331</v>
      </c>
      <c r="Q144" s="65" t="s">
        <v>164</v>
      </c>
      <c r="R144" s="46">
        <v>42461</v>
      </c>
      <c r="S144" s="46">
        <v>42461</v>
      </c>
      <c r="T144" s="46">
        <v>42795</v>
      </c>
      <c r="U144" s="52">
        <v>31213.52</v>
      </c>
      <c r="V144" s="48" t="s">
        <v>284</v>
      </c>
      <c r="W144" s="47">
        <f>U144*9/12</f>
        <v>23410.14</v>
      </c>
      <c r="X144" s="77">
        <f>U144*3/12</f>
        <v>7803.38</v>
      </c>
      <c r="Y144" s="64" t="s">
        <v>251</v>
      </c>
      <c r="Z144" s="43" t="s">
        <v>461</v>
      </c>
      <c r="AA144" s="50"/>
      <c r="AB144" s="43"/>
      <c r="AC144" s="53" t="s">
        <v>462</v>
      </c>
      <c r="AD144" s="64"/>
    </row>
    <row r="145" spans="1:30" s="42" customFormat="1" ht="51">
      <c r="A145" s="64">
        <v>119</v>
      </c>
      <c r="B145" s="43"/>
      <c r="C145" s="43" t="s">
        <v>13</v>
      </c>
      <c r="D145" s="57" t="s">
        <v>500</v>
      </c>
      <c r="E145" s="44" t="s">
        <v>346</v>
      </c>
      <c r="F145" s="43"/>
      <c r="G145" s="43"/>
      <c r="H145" s="45" t="s">
        <v>503</v>
      </c>
      <c r="I145" s="43" t="s">
        <v>338</v>
      </c>
      <c r="J145" s="43">
        <v>876</v>
      </c>
      <c r="K145" s="43" t="s">
        <v>14</v>
      </c>
      <c r="L145" s="43">
        <v>1</v>
      </c>
      <c r="M145" s="44">
        <v>34406000000</v>
      </c>
      <c r="N145" s="44" t="s">
        <v>15</v>
      </c>
      <c r="O145" s="43" t="s">
        <v>13</v>
      </c>
      <c r="P145" s="64" t="s">
        <v>0</v>
      </c>
      <c r="Q145" s="43" t="s">
        <v>341</v>
      </c>
      <c r="R145" s="46">
        <v>42491</v>
      </c>
      <c r="S145" s="46">
        <v>42552</v>
      </c>
      <c r="T145" s="46">
        <v>42552</v>
      </c>
      <c r="U145" s="77">
        <v>162000</v>
      </c>
      <c r="V145" s="48" t="s">
        <v>284</v>
      </c>
      <c r="W145" s="47">
        <f>U145</f>
        <v>162000</v>
      </c>
      <c r="X145" s="48" t="s">
        <v>284</v>
      </c>
      <c r="Y145" s="43" t="s">
        <v>263</v>
      </c>
      <c r="Z145" s="43" t="s">
        <v>94</v>
      </c>
      <c r="AA145" s="50"/>
      <c r="AB145" s="43"/>
      <c r="AC145" s="44" t="s">
        <v>95</v>
      </c>
      <c r="AD145" s="43"/>
    </row>
    <row r="146" spans="1:30" s="42" customFormat="1" ht="51">
      <c r="A146" s="64">
        <v>120</v>
      </c>
      <c r="B146" s="43"/>
      <c r="C146" s="43" t="s">
        <v>13</v>
      </c>
      <c r="D146" s="44" t="s">
        <v>365</v>
      </c>
      <c r="E146" s="57" t="s">
        <v>366</v>
      </c>
      <c r="F146" s="43"/>
      <c r="G146" s="43"/>
      <c r="H146" s="45" t="s">
        <v>492</v>
      </c>
      <c r="I146" s="43" t="s">
        <v>338</v>
      </c>
      <c r="J146" s="43">
        <v>876</v>
      </c>
      <c r="K146" s="43" t="s">
        <v>14</v>
      </c>
      <c r="L146" s="43">
        <v>1</v>
      </c>
      <c r="M146" s="44">
        <v>34406000000</v>
      </c>
      <c r="N146" s="44" t="s">
        <v>15</v>
      </c>
      <c r="O146" s="43" t="s">
        <v>13</v>
      </c>
      <c r="P146" s="43" t="s">
        <v>163</v>
      </c>
      <c r="Q146" s="43" t="s">
        <v>164</v>
      </c>
      <c r="R146" s="46">
        <v>42491</v>
      </c>
      <c r="S146" s="46">
        <v>42522</v>
      </c>
      <c r="T146" s="46">
        <v>42705</v>
      </c>
      <c r="U146" s="99">
        <v>35000</v>
      </c>
      <c r="V146" s="48" t="s">
        <v>284</v>
      </c>
      <c r="W146" s="52">
        <f>U146</f>
        <v>35000</v>
      </c>
      <c r="X146" s="48" t="s">
        <v>284</v>
      </c>
      <c r="Y146" s="43" t="s">
        <v>258</v>
      </c>
      <c r="Z146" s="43" t="s">
        <v>16</v>
      </c>
      <c r="AA146" s="50"/>
      <c r="AB146" s="43"/>
      <c r="AC146" s="44" t="s">
        <v>17</v>
      </c>
      <c r="AD146" s="43"/>
    </row>
    <row r="147" spans="1:30" s="42" customFormat="1" ht="63.75">
      <c r="A147" s="64">
        <v>121</v>
      </c>
      <c r="B147" s="43"/>
      <c r="C147" s="43" t="s">
        <v>13</v>
      </c>
      <c r="D147" s="44" t="s">
        <v>447</v>
      </c>
      <c r="E147" s="44" t="s">
        <v>447</v>
      </c>
      <c r="F147" s="43"/>
      <c r="G147" s="43"/>
      <c r="H147" s="45" t="s">
        <v>392</v>
      </c>
      <c r="I147" s="43" t="s">
        <v>21</v>
      </c>
      <c r="J147" s="43">
        <v>876</v>
      </c>
      <c r="K147" s="43" t="s">
        <v>14</v>
      </c>
      <c r="L147" s="43">
        <v>1</v>
      </c>
      <c r="M147" s="44">
        <v>34406000000</v>
      </c>
      <c r="N147" s="44" t="s">
        <v>15</v>
      </c>
      <c r="O147" s="43" t="s">
        <v>13</v>
      </c>
      <c r="P147" s="43" t="s">
        <v>1</v>
      </c>
      <c r="Q147" s="43" t="s">
        <v>341</v>
      </c>
      <c r="R147" s="46">
        <v>42491</v>
      </c>
      <c r="S147" s="46">
        <v>42522</v>
      </c>
      <c r="T147" s="58">
        <v>42552</v>
      </c>
      <c r="U147" s="99">
        <v>1336471.18644068</v>
      </c>
      <c r="V147" s="48" t="s">
        <v>284</v>
      </c>
      <c r="W147" s="52">
        <f>U147</f>
        <v>1336471.18644068</v>
      </c>
      <c r="X147" s="48" t="s">
        <v>284</v>
      </c>
      <c r="Y147" s="43" t="s">
        <v>261</v>
      </c>
      <c r="Z147" s="43" t="s">
        <v>110</v>
      </c>
      <c r="AA147" s="50"/>
      <c r="AB147" s="43"/>
      <c r="AC147" s="53" t="s">
        <v>111</v>
      </c>
      <c r="AD147" s="43"/>
    </row>
    <row r="148" spans="1:30" s="42" customFormat="1" ht="51">
      <c r="A148" s="64">
        <v>122</v>
      </c>
      <c r="B148" s="65"/>
      <c r="C148" s="43" t="s">
        <v>13</v>
      </c>
      <c r="D148" s="68" t="s">
        <v>455</v>
      </c>
      <c r="E148" s="68" t="s">
        <v>455</v>
      </c>
      <c r="F148" s="65"/>
      <c r="G148" s="65"/>
      <c r="H148" s="68" t="s">
        <v>457</v>
      </c>
      <c r="I148" s="43" t="s">
        <v>21</v>
      </c>
      <c r="J148" s="43">
        <v>876</v>
      </c>
      <c r="K148" s="43" t="s">
        <v>14</v>
      </c>
      <c r="L148" s="43">
        <v>1</v>
      </c>
      <c r="M148" s="44">
        <v>34406000000</v>
      </c>
      <c r="N148" s="44" t="s">
        <v>15</v>
      </c>
      <c r="O148" s="43" t="s">
        <v>13</v>
      </c>
      <c r="P148" s="64" t="s">
        <v>163</v>
      </c>
      <c r="Q148" s="65" t="s">
        <v>164</v>
      </c>
      <c r="R148" s="46">
        <v>42491</v>
      </c>
      <c r="S148" s="46">
        <v>42522</v>
      </c>
      <c r="T148" s="46">
        <v>42522</v>
      </c>
      <c r="U148" s="47">
        <v>36400</v>
      </c>
      <c r="V148" s="48" t="s">
        <v>284</v>
      </c>
      <c r="W148" s="52">
        <f>U148</f>
        <v>36400</v>
      </c>
      <c r="X148" s="48" t="s">
        <v>284</v>
      </c>
      <c r="Y148" s="64" t="s">
        <v>256</v>
      </c>
      <c r="Z148" s="43" t="s">
        <v>470</v>
      </c>
      <c r="AA148" s="50"/>
      <c r="AB148" s="43"/>
      <c r="AC148" s="53" t="s">
        <v>469</v>
      </c>
      <c r="AD148" s="64"/>
    </row>
    <row r="149" spans="1:30" s="42" customFormat="1" ht="63.75">
      <c r="A149" s="64">
        <v>123</v>
      </c>
      <c r="B149" s="43"/>
      <c r="C149" s="43" t="s">
        <v>13</v>
      </c>
      <c r="D149" s="44" t="s">
        <v>424</v>
      </c>
      <c r="E149" s="44" t="s">
        <v>424</v>
      </c>
      <c r="F149" s="43"/>
      <c r="G149" s="43"/>
      <c r="H149" s="45" t="s">
        <v>69</v>
      </c>
      <c r="I149" s="43" t="s">
        <v>21</v>
      </c>
      <c r="J149" s="43">
        <v>876</v>
      </c>
      <c r="K149" s="43" t="s">
        <v>14</v>
      </c>
      <c r="L149" s="43">
        <v>1</v>
      </c>
      <c r="M149" s="44">
        <v>34406000000</v>
      </c>
      <c r="N149" s="44" t="s">
        <v>15</v>
      </c>
      <c r="O149" s="43" t="s">
        <v>13</v>
      </c>
      <c r="P149" s="43" t="s">
        <v>331</v>
      </c>
      <c r="Q149" s="43" t="s">
        <v>164</v>
      </c>
      <c r="R149" s="46">
        <v>42491</v>
      </c>
      <c r="S149" s="46">
        <v>42491</v>
      </c>
      <c r="T149" s="46">
        <v>42491</v>
      </c>
      <c r="U149" s="49">
        <v>14000</v>
      </c>
      <c r="V149" s="48" t="s">
        <v>284</v>
      </c>
      <c r="W149" s="52">
        <f>U149</f>
        <v>14000</v>
      </c>
      <c r="X149" s="48" t="s">
        <v>284</v>
      </c>
      <c r="Y149" s="43" t="s">
        <v>236</v>
      </c>
      <c r="Z149" s="43" t="s">
        <v>64</v>
      </c>
      <c r="AA149" s="49"/>
      <c r="AB149" s="43"/>
      <c r="AC149" s="53" t="s">
        <v>65</v>
      </c>
      <c r="AD149" s="43"/>
    </row>
    <row r="150" spans="1:30" s="42" customFormat="1" ht="76.5">
      <c r="A150" s="64">
        <v>124</v>
      </c>
      <c r="B150" s="43"/>
      <c r="C150" s="43" t="s">
        <v>13</v>
      </c>
      <c r="D150" s="44" t="s">
        <v>406</v>
      </c>
      <c r="E150" s="44" t="s">
        <v>407</v>
      </c>
      <c r="F150" s="43"/>
      <c r="G150" s="43"/>
      <c r="H150" s="45" t="s">
        <v>117</v>
      </c>
      <c r="I150" s="43" t="s">
        <v>21</v>
      </c>
      <c r="J150" s="43">
        <v>876</v>
      </c>
      <c r="K150" s="43" t="s">
        <v>14</v>
      </c>
      <c r="L150" s="43">
        <v>1</v>
      </c>
      <c r="M150" s="44">
        <v>34406000000</v>
      </c>
      <c r="N150" s="44" t="s">
        <v>15</v>
      </c>
      <c r="O150" s="43" t="s">
        <v>13</v>
      </c>
      <c r="P150" s="43" t="s">
        <v>331</v>
      </c>
      <c r="Q150" s="43" t="s">
        <v>164</v>
      </c>
      <c r="R150" s="46">
        <v>42552</v>
      </c>
      <c r="S150" s="46">
        <v>42552</v>
      </c>
      <c r="T150" s="58">
        <v>42885</v>
      </c>
      <c r="U150" s="49">
        <f>W150+X150</f>
        <v>1702197.53</v>
      </c>
      <c r="V150" s="48" t="s">
        <v>284</v>
      </c>
      <c r="W150" s="49">
        <v>928471.38</v>
      </c>
      <c r="X150" s="49">
        <v>773726.15</v>
      </c>
      <c r="Y150" s="43" t="s">
        <v>251</v>
      </c>
      <c r="Z150" s="43" t="s">
        <v>78</v>
      </c>
      <c r="AA150" s="50"/>
      <c r="AB150" s="43"/>
      <c r="AC150" s="53" t="s">
        <v>79</v>
      </c>
      <c r="AD150" s="43"/>
    </row>
    <row r="151" spans="1:30" s="42" customFormat="1" ht="38.25">
      <c r="A151" s="64">
        <v>125</v>
      </c>
      <c r="B151" s="43"/>
      <c r="C151" s="43" t="s">
        <v>13</v>
      </c>
      <c r="D151" s="44" t="s">
        <v>406</v>
      </c>
      <c r="E151" s="44" t="s">
        <v>407</v>
      </c>
      <c r="F151" s="43"/>
      <c r="G151" s="43"/>
      <c r="H151" s="45" t="s">
        <v>118</v>
      </c>
      <c r="I151" s="43" t="s">
        <v>21</v>
      </c>
      <c r="J151" s="43">
        <v>876</v>
      </c>
      <c r="K151" s="43" t="s">
        <v>14</v>
      </c>
      <c r="L151" s="43">
        <v>1</v>
      </c>
      <c r="M151" s="44">
        <v>34406000000</v>
      </c>
      <c r="N151" s="44" t="s">
        <v>15</v>
      </c>
      <c r="O151" s="43" t="s">
        <v>13</v>
      </c>
      <c r="P151" s="43" t="s">
        <v>331</v>
      </c>
      <c r="Q151" s="43" t="s">
        <v>164</v>
      </c>
      <c r="R151" s="46">
        <v>42583</v>
      </c>
      <c r="S151" s="46">
        <v>42583</v>
      </c>
      <c r="T151" s="58">
        <v>42887</v>
      </c>
      <c r="U151" s="49">
        <v>10928797</v>
      </c>
      <c r="V151" s="48" t="s">
        <v>284</v>
      </c>
      <c r="W151" s="49">
        <f>U151/11*5</f>
        <v>4967635</v>
      </c>
      <c r="X151" s="77">
        <f>U151/11*6</f>
        <v>5961162</v>
      </c>
      <c r="Y151" s="43" t="s">
        <v>251</v>
      </c>
      <c r="Z151" s="43" t="s">
        <v>78</v>
      </c>
      <c r="AA151" s="50"/>
      <c r="AB151" s="43"/>
      <c r="AC151" s="53" t="s">
        <v>79</v>
      </c>
      <c r="AD151" s="43"/>
    </row>
    <row r="152" spans="1:30" s="42" customFormat="1" ht="38.25">
      <c r="A152" s="64">
        <v>126</v>
      </c>
      <c r="B152" s="43"/>
      <c r="C152" s="43" t="s">
        <v>13</v>
      </c>
      <c r="D152" s="44" t="s">
        <v>406</v>
      </c>
      <c r="E152" s="44" t="s">
        <v>407</v>
      </c>
      <c r="F152" s="43"/>
      <c r="G152" s="43"/>
      <c r="H152" s="45" t="s">
        <v>119</v>
      </c>
      <c r="I152" s="43" t="s">
        <v>21</v>
      </c>
      <c r="J152" s="43">
        <v>876</v>
      </c>
      <c r="K152" s="43" t="s">
        <v>14</v>
      </c>
      <c r="L152" s="43">
        <v>1</v>
      </c>
      <c r="M152" s="44">
        <v>34406000000</v>
      </c>
      <c r="N152" s="44" t="s">
        <v>15</v>
      </c>
      <c r="O152" s="43" t="s">
        <v>13</v>
      </c>
      <c r="P152" s="43" t="s">
        <v>331</v>
      </c>
      <c r="Q152" s="43" t="s">
        <v>164</v>
      </c>
      <c r="R152" s="46">
        <v>42583</v>
      </c>
      <c r="S152" s="46">
        <v>42583</v>
      </c>
      <c r="T152" s="58">
        <v>42887</v>
      </c>
      <c r="U152" s="52">
        <v>1959375</v>
      </c>
      <c r="V152" s="48" t="s">
        <v>284</v>
      </c>
      <c r="W152" s="52">
        <f>+U152/11*5</f>
        <v>890625</v>
      </c>
      <c r="X152" s="49">
        <f>+U152/11*6</f>
        <v>1068750</v>
      </c>
      <c r="Y152" s="43" t="s">
        <v>251</v>
      </c>
      <c r="Z152" s="43" t="s">
        <v>78</v>
      </c>
      <c r="AA152" s="50"/>
      <c r="AB152" s="43"/>
      <c r="AC152" s="53" t="s">
        <v>79</v>
      </c>
      <c r="AD152" s="43"/>
    </row>
    <row r="153" spans="1:30" s="42" customFormat="1" ht="51">
      <c r="A153" s="64">
        <v>127</v>
      </c>
      <c r="B153" s="65"/>
      <c r="C153" s="43" t="s">
        <v>13</v>
      </c>
      <c r="D153" s="44" t="s">
        <v>406</v>
      </c>
      <c r="E153" s="44" t="s">
        <v>407</v>
      </c>
      <c r="F153" s="65"/>
      <c r="G153" s="65"/>
      <c r="H153" s="45" t="s">
        <v>155</v>
      </c>
      <c r="I153" s="43" t="s">
        <v>21</v>
      </c>
      <c r="J153" s="43">
        <v>876</v>
      </c>
      <c r="K153" s="43" t="s">
        <v>14</v>
      </c>
      <c r="L153" s="43">
        <v>1</v>
      </c>
      <c r="M153" s="44">
        <v>34406000000</v>
      </c>
      <c r="N153" s="44" t="s">
        <v>15</v>
      </c>
      <c r="O153" s="43" t="s">
        <v>13</v>
      </c>
      <c r="P153" s="43" t="s">
        <v>331</v>
      </c>
      <c r="Q153" s="43" t="s">
        <v>164</v>
      </c>
      <c r="R153" s="46">
        <v>42583</v>
      </c>
      <c r="S153" s="46">
        <v>42583</v>
      </c>
      <c r="T153" s="46">
        <v>43647</v>
      </c>
      <c r="U153" s="52">
        <f>X153+W153</f>
        <v>7520130</v>
      </c>
      <c r="V153" s="48" t="s">
        <v>284</v>
      </c>
      <c r="W153" s="52">
        <f>208892.5*5</f>
        <v>1044462.5</v>
      </c>
      <c r="X153" s="52">
        <f>208892.5*31</f>
        <v>6475667.5</v>
      </c>
      <c r="Y153" s="43" t="s">
        <v>251</v>
      </c>
      <c r="Z153" s="43" t="s">
        <v>78</v>
      </c>
      <c r="AA153" s="66"/>
      <c r="AB153" s="43"/>
      <c r="AC153" s="53" t="s">
        <v>79</v>
      </c>
      <c r="AD153" s="43"/>
    </row>
    <row r="154" spans="1:30" s="42" customFormat="1" ht="63.75">
      <c r="A154" s="64">
        <v>128</v>
      </c>
      <c r="B154" s="43"/>
      <c r="C154" s="43" t="s">
        <v>13</v>
      </c>
      <c r="D154" s="44" t="s">
        <v>447</v>
      </c>
      <c r="E154" s="44" t="s">
        <v>447</v>
      </c>
      <c r="F154" s="43"/>
      <c r="G154" s="43"/>
      <c r="H154" s="45" t="s">
        <v>393</v>
      </c>
      <c r="I154" s="43" t="s">
        <v>21</v>
      </c>
      <c r="J154" s="43">
        <v>876</v>
      </c>
      <c r="K154" s="43" t="s">
        <v>14</v>
      </c>
      <c r="L154" s="43">
        <v>1</v>
      </c>
      <c r="M154" s="44">
        <v>34406000000</v>
      </c>
      <c r="N154" s="44" t="s">
        <v>15</v>
      </c>
      <c r="O154" s="43" t="s">
        <v>13</v>
      </c>
      <c r="P154" s="43" t="s">
        <v>163</v>
      </c>
      <c r="Q154" s="43" t="s">
        <v>164</v>
      </c>
      <c r="R154" s="46">
        <v>42614</v>
      </c>
      <c r="S154" s="46">
        <v>42644</v>
      </c>
      <c r="T154" s="46">
        <v>42644</v>
      </c>
      <c r="U154" s="99">
        <v>40741</v>
      </c>
      <c r="V154" s="48" t="s">
        <v>284</v>
      </c>
      <c r="W154" s="52">
        <f>U154</f>
        <v>40741</v>
      </c>
      <c r="X154" s="48" t="s">
        <v>284</v>
      </c>
      <c r="Y154" s="43" t="s">
        <v>261</v>
      </c>
      <c r="Z154" s="43" t="s">
        <v>110</v>
      </c>
      <c r="AA154" s="50"/>
      <c r="AB154" s="43"/>
      <c r="AC154" s="53" t="s">
        <v>111</v>
      </c>
      <c r="AD154" s="43"/>
    </row>
    <row r="155" spans="1:30" s="42" customFormat="1" ht="63.75">
      <c r="A155" s="64">
        <v>129</v>
      </c>
      <c r="B155" s="43"/>
      <c r="C155" s="43" t="s">
        <v>13</v>
      </c>
      <c r="D155" s="44" t="s">
        <v>447</v>
      </c>
      <c r="E155" s="44" t="s">
        <v>447</v>
      </c>
      <c r="F155" s="43"/>
      <c r="G155" s="43"/>
      <c r="H155" s="45" t="s">
        <v>390</v>
      </c>
      <c r="I155" s="43" t="s">
        <v>21</v>
      </c>
      <c r="J155" s="43">
        <v>876</v>
      </c>
      <c r="K155" s="43" t="s">
        <v>14</v>
      </c>
      <c r="L155" s="43">
        <v>1</v>
      </c>
      <c r="M155" s="44">
        <v>34406000000</v>
      </c>
      <c r="N155" s="44" t="s">
        <v>15</v>
      </c>
      <c r="O155" s="43" t="s">
        <v>13</v>
      </c>
      <c r="P155" s="43" t="s">
        <v>163</v>
      </c>
      <c r="Q155" s="43" t="s">
        <v>164</v>
      </c>
      <c r="R155" s="46">
        <v>42614</v>
      </c>
      <c r="S155" s="46">
        <v>42644</v>
      </c>
      <c r="T155" s="46">
        <v>42644</v>
      </c>
      <c r="U155" s="99">
        <v>3545.46</v>
      </c>
      <c r="V155" s="48" t="s">
        <v>284</v>
      </c>
      <c r="W155" s="52">
        <f>U155</f>
        <v>3545.46</v>
      </c>
      <c r="X155" s="48" t="s">
        <v>284</v>
      </c>
      <c r="Y155" s="43" t="s">
        <v>261</v>
      </c>
      <c r="Z155" s="43" t="s">
        <v>110</v>
      </c>
      <c r="AA155" s="50"/>
      <c r="AB155" s="43"/>
      <c r="AC155" s="53" t="s">
        <v>111</v>
      </c>
      <c r="AD155" s="43"/>
    </row>
    <row r="156" spans="1:30" s="42" customFormat="1" ht="63.75">
      <c r="A156" s="64">
        <v>130</v>
      </c>
      <c r="B156" s="43"/>
      <c r="C156" s="43" t="s">
        <v>13</v>
      </c>
      <c r="D156" s="44" t="s">
        <v>447</v>
      </c>
      <c r="E156" s="44" t="s">
        <v>447</v>
      </c>
      <c r="F156" s="43"/>
      <c r="G156" s="43"/>
      <c r="H156" s="45" t="s">
        <v>391</v>
      </c>
      <c r="I156" s="43" t="s">
        <v>21</v>
      </c>
      <c r="J156" s="43">
        <v>876</v>
      </c>
      <c r="K156" s="43" t="s">
        <v>14</v>
      </c>
      <c r="L156" s="43">
        <v>1</v>
      </c>
      <c r="M156" s="44">
        <v>34406000000</v>
      </c>
      <c r="N156" s="44" t="s">
        <v>15</v>
      </c>
      <c r="O156" s="43" t="s">
        <v>13</v>
      </c>
      <c r="P156" s="43" t="s">
        <v>163</v>
      </c>
      <c r="Q156" s="43" t="s">
        <v>164</v>
      </c>
      <c r="R156" s="46">
        <v>42614</v>
      </c>
      <c r="S156" s="46">
        <v>42644</v>
      </c>
      <c r="T156" s="46">
        <v>42644</v>
      </c>
      <c r="U156" s="99">
        <v>2027.86</v>
      </c>
      <c r="V156" s="48" t="s">
        <v>284</v>
      </c>
      <c r="W156" s="52">
        <f>U156</f>
        <v>2027.86</v>
      </c>
      <c r="X156" s="48" t="s">
        <v>284</v>
      </c>
      <c r="Y156" s="43" t="s">
        <v>261</v>
      </c>
      <c r="Z156" s="43" t="s">
        <v>110</v>
      </c>
      <c r="AA156" s="50"/>
      <c r="AB156" s="43"/>
      <c r="AC156" s="53" t="s">
        <v>111</v>
      </c>
      <c r="AD156" s="43"/>
    </row>
    <row r="157" spans="1:30" s="42" customFormat="1" ht="38.25">
      <c r="A157" s="64">
        <v>131</v>
      </c>
      <c r="B157" s="65"/>
      <c r="C157" s="43" t="s">
        <v>13</v>
      </c>
      <c r="D157" s="44" t="s">
        <v>463</v>
      </c>
      <c r="E157" s="44" t="s">
        <v>463</v>
      </c>
      <c r="F157" s="65"/>
      <c r="G157" s="65"/>
      <c r="H157" s="68" t="s">
        <v>464</v>
      </c>
      <c r="I157" s="43" t="s">
        <v>21</v>
      </c>
      <c r="J157" s="43">
        <v>876</v>
      </c>
      <c r="K157" s="43" t="s">
        <v>14</v>
      </c>
      <c r="L157" s="43">
        <v>1</v>
      </c>
      <c r="M157" s="44">
        <v>34406000000</v>
      </c>
      <c r="N157" s="44" t="s">
        <v>15</v>
      </c>
      <c r="O157" s="43" t="s">
        <v>13</v>
      </c>
      <c r="P157" s="64" t="s">
        <v>331</v>
      </c>
      <c r="Q157" s="65" t="s">
        <v>164</v>
      </c>
      <c r="R157" s="46">
        <v>42644</v>
      </c>
      <c r="S157" s="46">
        <v>42644</v>
      </c>
      <c r="T157" s="46">
        <v>42979</v>
      </c>
      <c r="U157" s="52">
        <v>447457.63</v>
      </c>
      <c r="V157" s="48" t="s">
        <v>284</v>
      </c>
      <c r="W157" s="47">
        <f>U157/12*3</f>
        <v>111864.4075</v>
      </c>
      <c r="X157" s="77">
        <f>U157/12*9</f>
        <v>335593.22250000003</v>
      </c>
      <c r="Y157" s="64" t="s">
        <v>251</v>
      </c>
      <c r="Z157" s="43" t="s">
        <v>461</v>
      </c>
      <c r="AA157" s="50"/>
      <c r="AB157" s="43"/>
      <c r="AC157" s="53" t="s">
        <v>462</v>
      </c>
      <c r="AD157" s="64"/>
    </row>
    <row r="158" spans="1:30" s="42" customFormat="1" ht="38.25">
      <c r="A158" s="64">
        <v>132</v>
      </c>
      <c r="B158" s="43"/>
      <c r="C158" s="43" t="s">
        <v>13</v>
      </c>
      <c r="D158" s="44" t="s">
        <v>406</v>
      </c>
      <c r="E158" s="44" t="s">
        <v>407</v>
      </c>
      <c r="F158" s="43"/>
      <c r="G158" s="43"/>
      <c r="H158" s="45" t="s">
        <v>77</v>
      </c>
      <c r="I158" s="43" t="s">
        <v>21</v>
      </c>
      <c r="J158" s="43">
        <v>876</v>
      </c>
      <c r="K158" s="43" t="s">
        <v>14</v>
      </c>
      <c r="L158" s="43">
        <v>1</v>
      </c>
      <c r="M158" s="44">
        <v>34406000000</v>
      </c>
      <c r="N158" s="44" t="s">
        <v>15</v>
      </c>
      <c r="O158" s="43" t="s">
        <v>13</v>
      </c>
      <c r="P158" s="43" t="s">
        <v>331</v>
      </c>
      <c r="Q158" s="43" t="s">
        <v>164</v>
      </c>
      <c r="R158" s="46">
        <v>42675</v>
      </c>
      <c r="S158" s="46">
        <v>42675</v>
      </c>
      <c r="T158" s="46">
        <v>43008</v>
      </c>
      <c r="U158" s="49">
        <f>W158+X158</f>
        <v>25198.800000000003</v>
      </c>
      <c r="V158" s="48" t="s">
        <v>284</v>
      </c>
      <c r="W158" s="77">
        <f>2290.8*2</f>
        <v>4581.6</v>
      </c>
      <c r="X158" s="77">
        <f>2290.8*9</f>
        <v>20617.2</v>
      </c>
      <c r="Y158" s="43" t="s">
        <v>251</v>
      </c>
      <c r="Z158" s="43" t="s">
        <v>78</v>
      </c>
      <c r="AA158" s="50"/>
      <c r="AB158" s="43"/>
      <c r="AC158" s="53" t="s">
        <v>79</v>
      </c>
      <c r="AD158" s="43"/>
    </row>
    <row r="159" spans="1:30" s="42" customFormat="1" ht="38.25">
      <c r="A159" s="64">
        <v>133</v>
      </c>
      <c r="B159" s="43"/>
      <c r="C159" s="43" t="s">
        <v>13</v>
      </c>
      <c r="D159" s="44" t="s">
        <v>406</v>
      </c>
      <c r="E159" s="44" t="s">
        <v>407</v>
      </c>
      <c r="F159" s="43"/>
      <c r="G159" s="43"/>
      <c r="H159" s="45" t="s">
        <v>80</v>
      </c>
      <c r="I159" s="43" t="s">
        <v>21</v>
      </c>
      <c r="J159" s="43">
        <v>876</v>
      </c>
      <c r="K159" s="43" t="s">
        <v>14</v>
      </c>
      <c r="L159" s="43">
        <v>1</v>
      </c>
      <c r="M159" s="44">
        <v>34406000000</v>
      </c>
      <c r="N159" s="44" t="s">
        <v>15</v>
      </c>
      <c r="O159" s="43" t="s">
        <v>13</v>
      </c>
      <c r="P159" s="43" t="s">
        <v>331</v>
      </c>
      <c r="Q159" s="43" t="s">
        <v>164</v>
      </c>
      <c r="R159" s="46">
        <v>42675</v>
      </c>
      <c r="S159" s="46">
        <v>42675</v>
      </c>
      <c r="T159" s="46">
        <v>43008</v>
      </c>
      <c r="U159" s="49">
        <f>W159+X159</f>
        <v>16893.8</v>
      </c>
      <c r="V159" s="48" t="s">
        <v>284</v>
      </c>
      <c r="W159" s="77">
        <f>1535.8*2</f>
        <v>3071.6</v>
      </c>
      <c r="X159" s="77">
        <f>1535.8*9</f>
        <v>13822.199999999999</v>
      </c>
      <c r="Y159" s="43" t="s">
        <v>251</v>
      </c>
      <c r="Z159" s="43" t="s">
        <v>78</v>
      </c>
      <c r="AA159" s="50"/>
      <c r="AB159" s="43"/>
      <c r="AC159" s="53" t="s">
        <v>79</v>
      </c>
      <c r="AD159" s="43"/>
    </row>
    <row r="160" spans="1:30" s="42" customFormat="1" ht="51">
      <c r="A160" s="64">
        <v>134</v>
      </c>
      <c r="B160" s="43"/>
      <c r="C160" s="43" t="s">
        <v>13</v>
      </c>
      <c r="D160" s="44" t="s">
        <v>406</v>
      </c>
      <c r="E160" s="44" t="s">
        <v>407</v>
      </c>
      <c r="F160" s="43"/>
      <c r="G160" s="43"/>
      <c r="H160" s="45" t="s">
        <v>81</v>
      </c>
      <c r="I160" s="43" t="s">
        <v>21</v>
      </c>
      <c r="J160" s="43">
        <v>876</v>
      </c>
      <c r="K160" s="43" t="s">
        <v>14</v>
      </c>
      <c r="L160" s="43">
        <v>1</v>
      </c>
      <c r="M160" s="44">
        <v>34406000000</v>
      </c>
      <c r="N160" s="44" t="s">
        <v>15</v>
      </c>
      <c r="O160" s="43" t="s">
        <v>13</v>
      </c>
      <c r="P160" s="43" t="s">
        <v>331</v>
      </c>
      <c r="Q160" s="43" t="s">
        <v>164</v>
      </c>
      <c r="R160" s="46">
        <v>42675</v>
      </c>
      <c r="S160" s="58">
        <v>42675</v>
      </c>
      <c r="T160" s="46">
        <v>43008</v>
      </c>
      <c r="U160" s="49">
        <v>2094620</v>
      </c>
      <c r="V160" s="48" t="s">
        <v>284</v>
      </c>
      <c r="W160" s="49">
        <f>U160/11*2</f>
        <v>380840</v>
      </c>
      <c r="X160" s="77">
        <f>U160/11*9</f>
        <v>1713780</v>
      </c>
      <c r="Y160" s="43" t="s">
        <v>251</v>
      </c>
      <c r="Z160" s="43" t="s">
        <v>78</v>
      </c>
      <c r="AA160" s="50"/>
      <c r="AB160" s="43"/>
      <c r="AC160" s="53" t="s">
        <v>79</v>
      </c>
      <c r="AD160" s="43"/>
    </row>
    <row r="161" spans="1:30" s="42" customFormat="1" ht="38.25">
      <c r="A161" s="64">
        <v>135</v>
      </c>
      <c r="B161" s="65"/>
      <c r="C161" s="43" t="s">
        <v>13</v>
      </c>
      <c r="D161" s="44" t="s">
        <v>406</v>
      </c>
      <c r="E161" s="44" t="s">
        <v>407</v>
      </c>
      <c r="F161" s="65"/>
      <c r="G161" s="65"/>
      <c r="H161" s="45" t="s">
        <v>153</v>
      </c>
      <c r="I161" s="43" t="s">
        <v>21</v>
      </c>
      <c r="J161" s="43">
        <v>876</v>
      </c>
      <c r="K161" s="43" t="s">
        <v>14</v>
      </c>
      <c r="L161" s="43">
        <v>1</v>
      </c>
      <c r="M161" s="44">
        <v>34406000000</v>
      </c>
      <c r="N161" s="44" t="s">
        <v>15</v>
      </c>
      <c r="O161" s="43" t="s">
        <v>13</v>
      </c>
      <c r="P161" s="43" t="s">
        <v>331</v>
      </c>
      <c r="Q161" s="43" t="s">
        <v>164</v>
      </c>
      <c r="R161" s="46">
        <v>42705</v>
      </c>
      <c r="S161" s="46">
        <v>42705</v>
      </c>
      <c r="T161" s="46">
        <v>43739</v>
      </c>
      <c r="U161" s="52">
        <v>931728</v>
      </c>
      <c r="V161" s="48" t="s">
        <v>284</v>
      </c>
      <c r="W161" s="52">
        <f>26620.8*1</f>
        <v>26620.8</v>
      </c>
      <c r="X161" s="77">
        <f>W161*34</f>
        <v>905107.2</v>
      </c>
      <c r="Y161" s="43" t="s">
        <v>251</v>
      </c>
      <c r="Z161" s="43" t="s">
        <v>78</v>
      </c>
      <c r="AA161" s="66"/>
      <c r="AB161" s="43"/>
      <c r="AC161" s="53" t="s">
        <v>79</v>
      </c>
      <c r="AD161" s="43"/>
    </row>
    <row r="162" spans="1:30" s="42" customFormat="1" ht="38.25">
      <c r="A162" s="64">
        <v>136</v>
      </c>
      <c r="B162" s="65"/>
      <c r="C162" s="43" t="s">
        <v>13</v>
      </c>
      <c r="D162" s="44" t="s">
        <v>406</v>
      </c>
      <c r="E162" s="44" t="s">
        <v>407</v>
      </c>
      <c r="F162" s="65"/>
      <c r="G162" s="65"/>
      <c r="H162" s="45" t="s">
        <v>154</v>
      </c>
      <c r="I162" s="43" t="s">
        <v>21</v>
      </c>
      <c r="J162" s="43">
        <v>876</v>
      </c>
      <c r="K162" s="43" t="s">
        <v>14</v>
      </c>
      <c r="L162" s="43">
        <v>1</v>
      </c>
      <c r="M162" s="44">
        <v>34406000000</v>
      </c>
      <c r="N162" s="44" t="s">
        <v>15</v>
      </c>
      <c r="O162" s="43" t="s">
        <v>13</v>
      </c>
      <c r="P162" s="43" t="s">
        <v>331</v>
      </c>
      <c r="Q162" s="43" t="s">
        <v>164</v>
      </c>
      <c r="R162" s="46">
        <v>42705</v>
      </c>
      <c r="S162" s="46">
        <v>42705</v>
      </c>
      <c r="T162" s="46">
        <v>43739</v>
      </c>
      <c r="U162" s="52">
        <v>325675</v>
      </c>
      <c r="V162" s="48" t="s">
        <v>284</v>
      </c>
      <c r="W162" s="52">
        <f>U162/35*1</f>
        <v>9305</v>
      </c>
      <c r="X162" s="77">
        <f>U162-W162</f>
        <v>316370</v>
      </c>
      <c r="Y162" s="43" t="s">
        <v>251</v>
      </c>
      <c r="Z162" s="43" t="s">
        <v>78</v>
      </c>
      <c r="AA162" s="66"/>
      <c r="AB162" s="43"/>
      <c r="AC162" s="53" t="s">
        <v>79</v>
      </c>
      <c r="AD162" s="43"/>
    </row>
    <row r="163" spans="1:30" ht="12.75">
      <c r="A163" s="108" t="s">
        <v>287</v>
      </c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</row>
    <row r="164" spans="1:30" ht="12.75">
      <c r="A164" s="108" t="s">
        <v>286</v>
      </c>
      <c r="B164" s="108"/>
      <c r="C164" s="108"/>
      <c r="D164" s="108"/>
      <c r="E164" s="108"/>
      <c r="F164" s="108"/>
      <c r="G164" s="108"/>
      <c r="H164" s="108"/>
      <c r="I164" s="111"/>
      <c r="J164" s="111"/>
      <c r="K164" s="111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</row>
    <row r="165" spans="1:30" s="42" customFormat="1" ht="38.25">
      <c r="A165" s="43">
        <v>137</v>
      </c>
      <c r="B165" s="43"/>
      <c r="C165" s="43" t="s">
        <v>13</v>
      </c>
      <c r="D165" s="44" t="s">
        <v>444</v>
      </c>
      <c r="E165" s="44" t="s">
        <v>444</v>
      </c>
      <c r="F165" s="43"/>
      <c r="G165" s="43"/>
      <c r="H165" s="45" t="s">
        <v>120</v>
      </c>
      <c r="I165" s="43" t="s">
        <v>21</v>
      </c>
      <c r="J165" s="43">
        <v>876</v>
      </c>
      <c r="K165" s="43" t="s">
        <v>14</v>
      </c>
      <c r="L165" s="40">
        <v>1</v>
      </c>
      <c r="M165" s="41">
        <v>34406000000</v>
      </c>
      <c r="N165" s="41" t="s">
        <v>15</v>
      </c>
      <c r="O165" s="40" t="s">
        <v>13</v>
      </c>
      <c r="P165" s="43" t="s">
        <v>331</v>
      </c>
      <c r="Q165" s="43" t="s">
        <v>164</v>
      </c>
      <c r="R165" s="46">
        <v>42370</v>
      </c>
      <c r="S165" s="46">
        <v>42370</v>
      </c>
      <c r="T165" s="46">
        <v>42705</v>
      </c>
      <c r="U165" s="77">
        <v>307500</v>
      </c>
      <c r="V165" s="48" t="s">
        <v>284</v>
      </c>
      <c r="W165" s="49">
        <f>U165</f>
        <v>307500</v>
      </c>
      <c r="X165" s="48" t="s">
        <v>284</v>
      </c>
      <c r="Y165" s="54" t="s">
        <v>201</v>
      </c>
      <c r="Z165" s="43" t="s">
        <v>121</v>
      </c>
      <c r="AA165" s="50"/>
      <c r="AB165" s="43"/>
      <c r="AC165" s="44" t="s">
        <v>122</v>
      </c>
      <c r="AD165" s="43"/>
    </row>
    <row r="166" spans="1:30" s="42" customFormat="1" ht="38.25">
      <c r="A166" s="43">
        <v>138</v>
      </c>
      <c r="B166" s="43"/>
      <c r="C166" s="43" t="s">
        <v>13</v>
      </c>
      <c r="D166" s="44" t="s">
        <v>444</v>
      </c>
      <c r="E166" s="44" t="s">
        <v>444</v>
      </c>
      <c r="F166" s="43"/>
      <c r="G166" s="43"/>
      <c r="H166" s="45" t="s">
        <v>123</v>
      </c>
      <c r="I166" s="43" t="s">
        <v>21</v>
      </c>
      <c r="J166" s="43">
        <v>876</v>
      </c>
      <c r="K166" s="43" t="s">
        <v>14</v>
      </c>
      <c r="L166" s="43">
        <v>1</v>
      </c>
      <c r="M166" s="44">
        <v>34406000000</v>
      </c>
      <c r="N166" s="44" t="s">
        <v>15</v>
      </c>
      <c r="O166" s="43" t="s">
        <v>13</v>
      </c>
      <c r="P166" s="43" t="s">
        <v>331</v>
      </c>
      <c r="Q166" s="43" t="s">
        <v>164</v>
      </c>
      <c r="R166" s="46">
        <v>42370</v>
      </c>
      <c r="S166" s="46">
        <v>42370</v>
      </c>
      <c r="T166" s="46">
        <v>42705</v>
      </c>
      <c r="U166" s="77">
        <v>16617</v>
      </c>
      <c r="V166" s="48" t="s">
        <v>284</v>
      </c>
      <c r="W166" s="49">
        <f>U166</f>
        <v>16617</v>
      </c>
      <c r="X166" s="48" t="s">
        <v>284</v>
      </c>
      <c r="Y166" s="43" t="s">
        <v>201</v>
      </c>
      <c r="Z166" s="43" t="s">
        <v>121</v>
      </c>
      <c r="AA166" s="50"/>
      <c r="AB166" s="43"/>
      <c r="AC166" s="44" t="s">
        <v>122</v>
      </c>
      <c r="AD166" s="43"/>
    </row>
    <row r="167" spans="1:30" s="42" customFormat="1" ht="51">
      <c r="A167" s="43">
        <v>139</v>
      </c>
      <c r="B167" s="43"/>
      <c r="C167" s="43" t="s">
        <v>13</v>
      </c>
      <c r="D167" s="44" t="s">
        <v>444</v>
      </c>
      <c r="E167" s="44" t="s">
        <v>444</v>
      </c>
      <c r="F167" s="43"/>
      <c r="G167" s="43"/>
      <c r="H167" s="45" t="s">
        <v>124</v>
      </c>
      <c r="I167" s="43" t="s">
        <v>21</v>
      </c>
      <c r="J167" s="43">
        <v>876</v>
      </c>
      <c r="K167" s="43" t="s">
        <v>14</v>
      </c>
      <c r="L167" s="43">
        <v>1</v>
      </c>
      <c r="M167" s="44">
        <v>34406000000</v>
      </c>
      <c r="N167" s="44" t="s">
        <v>15</v>
      </c>
      <c r="O167" s="43" t="s">
        <v>13</v>
      </c>
      <c r="P167" s="43" t="s">
        <v>331</v>
      </c>
      <c r="Q167" s="43" t="s">
        <v>164</v>
      </c>
      <c r="R167" s="46">
        <v>42370</v>
      </c>
      <c r="S167" s="46">
        <v>42370</v>
      </c>
      <c r="T167" s="46">
        <v>42705</v>
      </c>
      <c r="U167" s="77">
        <v>6750</v>
      </c>
      <c r="V167" s="48" t="s">
        <v>284</v>
      </c>
      <c r="W167" s="49">
        <f>U167</f>
        <v>6750</v>
      </c>
      <c r="X167" s="48" t="s">
        <v>284</v>
      </c>
      <c r="Y167" s="54" t="s">
        <v>201</v>
      </c>
      <c r="Z167" s="43" t="s">
        <v>121</v>
      </c>
      <c r="AA167" s="50"/>
      <c r="AB167" s="43"/>
      <c r="AC167" s="44" t="s">
        <v>122</v>
      </c>
      <c r="AD167" s="43"/>
    </row>
    <row r="168" spans="1:30" s="42" customFormat="1" ht="38.25">
      <c r="A168" s="43">
        <v>140</v>
      </c>
      <c r="B168" s="43"/>
      <c r="C168" s="43" t="s">
        <v>13</v>
      </c>
      <c r="D168" s="44" t="s">
        <v>444</v>
      </c>
      <c r="E168" s="44" t="s">
        <v>444</v>
      </c>
      <c r="F168" s="43"/>
      <c r="G168" s="43"/>
      <c r="H168" s="45" t="s">
        <v>125</v>
      </c>
      <c r="I168" s="43" t="s">
        <v>21</v>
      </c>
      <c r="J168" s="43">
        <v>876</v>
      </c>
      <c r="K168" s="43" t="s">
        <v>14</v>
      </c>
      <c r="L168" s="43">
        <v>1</v>
      </c>
      <c r="M168" s="44">
        <v>34406000000</v>
      </c>
      <c r="N168" s="44" t="s">
        <v>15</v>
      </c>
      <c r="O168" s="43" t="s">
        <v>13</v>
      </c>
      <c r="P168" s="43" t="s">
        <v>331</v>
      </c>
      <c r="Q168" s="43" t="s">
        <v>164</v>
      </c>
      <c r="R168" s="46">
        <v>42370</v>
      </c>
      <c r="S168" s="46">
        <v>42370</v>
      </c>
      <c r="T168" s="46">
        <v>42705</v>
      </c>
      <c r="U168" s="77">
        <v>48870.19</v>
      </c>
      <c r="V168" s="48" t="s">
        <v>284</v>
      </c>
      <c r="W168" s="49">
        <f>U168</f>
        <v>48870.19</v>
      </c>
      <c r="X168" s="48" t="s">
        <v>284</v>
      </c>
      <c r="Y168" s="54" t="s">
        <v>201</v>
      </c>
      <c r="Z168" s="43" t="s">
        <v>121</v>
      </c>
      <c r="AA168" s="50"/>
      <c r="AB168" s="43"/>
      <c r="AC168" s="44" t="s">
        <v>122</v>
      </c>
      <c r="AD168" s="43"/>
    </row>
    <row r="169" spans="1:30" ht="12.75">
      <c r="A169" s="108" t="s">
        <v>285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</row>
    <row r="170" spans="1:30" ht="51">
      <c r="A170" s="43">
        <v>141</v>
      </c>
      <c r="B170" s="26"/>
      <c r="C170" s="43" t="s">
        <v>13</v>
      </c>
      <c r="D170" s="26" t="s">
        <v>473</v>
      </c>
      <c r="E170" s="26" t="s">
        <v>473</v>
      </c>
      <c r="F170" s="26"/>
      <c r="G170" s="26"/>
      <c r="H170" s="45" t="s">
        <v>472</v>
      </c>
      <c r="I170" s="43" t="s">
        <v>338</v>
      </c>
      <c r="J170" s="43">
        <v>796</v>
      </c>
      <c r="K170" s="43" t="s">
        <v>471</v>
      </c>
      <c r="L170" s="43">
        <v>2</v>
      </c>
      <c r="M170" s="44">
        <v>34406000000</v>
      </c>
      <c r="N170" s="44" t="s">
        <v>15</v>
      </c>
      <c r="O170" s="43" t="s">
        <v>13</v>
      </c>
      <c r="P170" s="43" t="s">
        <v>0</v>
      </c>
      <c r="Q170" s="43" t="s">
        <v>341</v>
      </c>
      <c r="R170" s="46">
        <v>42430</v>
      </c>
      <c r="S170" s="46">
        <v>42430</v>
      </c>
      <c r="T170" s="46">
        <v>42461</v>
      </c>
      <c r="U170" s="49">
        <v>120800</v>
      </c>
      <c r="V170" s="25" t="s">
        <v>284</v>
      </c>
      <c r="W170" s="49">
        <v>120800</v>
      </c>
      <c r="X170" s="48" t="s">
        <v>284</v>
      </c>
      <c r="Y170" s="54" t="s">
        <v>186</v>
      </c>
      <c r="Z170" s="26"/>
      <c r="AA170" s="26"/>
      <c r="AB170" s="26"/>
      <c r="AC170" s="26"/>
      <c r="AD170" s="26"/>
    </row>
    <row r="171" spans="1:30" s="42" customFormat="1" ht="38.25">
      <c r="A171" s="64">
        <v>142</v>
      </c>
      <c r="B171" s="65"/>
      <c r="C171" s="43" t="s">
        <v>13</v>
      </c>
      <c r="D171" s="68" t="s">
        <v>455</v>
      </c>
      <c r="E171" s="68" t="s">
        <v>455</v>
      </c>
      <c r="F171" s="65"/>
      <c r="G171" s="65"/>
      <c r="H171" s="68" t="s">
        <v>507</v>
      </c>
      <c r="I171" s="43" t="s">
        <v>21</v>
      </c>
      <c r="J171" s="43">
        <v>876</v>
      </c>
      <c r="K171" s="43" t="s">
        <v>14</v>
      </c>
      <c r="L171" s="43">
        <v>1</v>
      </c>
      <c r="M171" s="44">
        <v>34406000000</v>
      </c>
      <c r="N171" s="44" t="s">
        <v>15</v>
      </c>
      <c r="O171" s="43" t="s">
        <v>13</v>
      </c>
      <c r="P171" s="64" t="s">
        <v>1</v>
      </c>
      <c r="Q171" s="65" t="s">
        <v>341</v>
      </c>
      <c r="R171" s="46">
        <v>42370</v>
      </c>
      <c r="S171" s="46">
        <v>42401</v>
      </c>
      <c r="T171" s="46">
        <v>42705</v>
      </c>
      <c r="U171" s="78">
        <v>170000</v>
      </c>
      <c r="V171" s="48" t="s">
        <v>284</v>
      </c>
      <c r="W171" s="52">
        <f>U171</f>
        <v>170000</v>
      </c>
      <c r="X171" s="48" t="s">
        <v>284</v>
      </c>
      <c r="Y171" s="64" t="s">
        <v>184</v>
      </c>
      <c r="Z171" s="43"/>
      <c r="AA171" s="50"/>
      <c r="AB171" s="43"/>
      <c r="AC171" s="53"/>
      <c r="AD171" s="64"/>
    </row>
    <row r="172" spans="1:30" ht="12.75">
      <c r="A172" s="109" t="s">
        <v>283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87">
        <f>SUM(U27:U162)+SUM(U165:U168)+SUM(U170:U171)</f>
        <v>192520078.6433104</v>
      </c>
      <c r="V172" s="23"/>
      <c r="W172" s="87">
        <f>SUM(W27:W162)+SUM(W165:W168)+SUM(W170:W171)</f>
        <v>174483433.19081035</v>
      </c>
      <c r="X172" s="87">
        <f>SUM(X27:X162)+SUM(X165:X168)+SUM(X170:X171)</f>
        <v>17842398.8525</v>
      </c>
      <c r="Y172" s="102"/>
      <c r="Z172" s="102"/>
      <c r="AA172" s="102"/>
      <c r="AB172" s="102"/>
      <c r="AC172" s="102"/>
      <c r="AD172" s="103"/>
    </row>
    <row r="173" spans="1:30" ht="12.75">
      <c r="A173" s="109" t="s">
        <v>282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1"/>
      <c r="V173" s="23"/>
      <c r="W173" s="22"/>
      <c r="X173" s="22"/>
      <c r="Y173" s="102"/>
      <c r="Z173" s="102"/>
      <c r="AA173" s="102"/>
      <c r="AB173" s="102"/>
      <c r="AC173" s="102"/>
      <c r="AD173" s="103"/>
    </row>
    <row r="174" spans="1:30" ht="12.75">
      <c r="A174" s="109" t="s">
        <v>281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1"/>
      <c r="V174" s="23"/>
      <c r="W174" s="22"/>
      <c r="X174" s="22"/>
      <c r="Y174" s="102"/>
      <c r="Z174" s="102"/>
      <c r="AA174" s="102"/>
      <c r="AB174" s="102"/>
      <c r="AC174" s="102"/>
      <c r="AD174" s="103"/>
    </row>
    <row r="175" spans="1:30" ht="12.75">
      <c r="A175" s="109" t="s">
        <v>280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1"/>
      <c r="V175" s="23"/>
      <c r="W175" s="22"/>
      <c r="X175" s="22"/>
      <c r="Y175" s="102"/>
      <c r="Z175" s="102"/>
      <c r="AA175" s="102"/>
      <c r="AB175" s="102"/>
      <c r="AC175" s="102"/>
      <c r="AD175" s="103"/>
    </row>
    <row r="176" spans="1:30" ht="12.75">
      <c r="A176" s="109" t="s">
        <v>279</v>
      </c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24"/>
      <c r="V176" s="23"/>
      <c r="W176" s="22"/>
      <c r="X176" s="22"/>
      <c r="Y176" s="102"/>
      <c r="Z176" s="102"/>
      <c r="AA176" s="102"/>
      <c r="AB176" s="102"/>
      <c r="AC176" s="102"/>
      <c r="AD176" s="103"/>
    </row>
    <row r="177" spans="1:30" ht="12.75">
      <c r="A177" s="113" t="s">
        <v>326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</row>
    <row r="178" spans="1:30" s="42" customFormat="1" ht="51">
      <c r="A178" s="64">
        <v>143</v>
      </c>
      <c r="B178" s="65"/>
      <c r="C178" s="43" t="s">
        <v>13</v>
      </c>
      <c r="D178" s="44" t="s">
        <v>406</v>
      </c>
      <c r="E178" s="44" t="s">
        <v>407</v>
      </c>
      <c r="F178" s="65"/>
      <c r="G178" s="65"/>
      <c r="H178" s="45" t="s">
        <v>155</v>
      </c>
      <c r="I178" s="43" t="s">
        <v>21</v>
      </c>
      <c r="J178" s="43">
        <v>876</v>
      </c>
      <c r="K178" s="43" t="s">
        <v>14</v>
      </c>
      <c r="L178" s="43">
        <v>1</v>
      </c>
      <c r="M178" s="44">
        <v>34406000000</v>
      </c>
      <c r="N178" s="44" t="s">
        <v>15</v>
      </c>
      <c r="O178" s="43" t="s">
        <v>13</v>
      </c>
      <c r="P178" s="43" t="s">
        <v>331</v>
      </c>
      <c r="Q178" s="43" t="s">
        <v>164</v>
      </c>
      <c r="R178" s="46">
        <v>41487</v>
      </c>
      <c r="S178" s="46">
        <v>41487</v>
      </c>
      <c r="T178" s="46">
        <v>42552</v>
      </c>
      <c r="U178" s="52">
        <f>V178+W178</f>
        <v>7158029.5</v>
      </c>
      <c r="V178" s="78">
        <v>5695782</v>
      </c>
      <c r="W178" s="52">
        <f>208892.5*7</f>
        <v>1462247.5</v>
      </c>
      <c r="X178" s="48" t="s">
        <v>284</v>
      </c>
      <c r="Y178" s="43" t="s">
        <v>251</v>
      </c>
      <c r="Z178" s="43" t="s">
        <v>78</v>
      </c>
      <c r="AA178" s="66"/>
      <c r="AB178" s="43"/>
      <c r="AC178" s="53" t="s">
        <v>79</v>
      </c>
      <c r="AD178" s="43"/>
    </row>
    <row r="179" spans="1:30" s="42" customFormat="1" ht="38.25">
      <c r="A179" s="64">
        <v>144</v>
      </c>
      <c r="B179" s="65"/>
      <c r="C179" s="43" t="s">
        <v>13</v>
      </c>
      <c r="D179" s="44" t="s">
        <v>406</v>
      </c>
      <c r="E179" s="44" t="s">
        <v>407</v>
      </c>
      <c r="F179" s="65"/>
      <c r="G179" s="65"/>
      <c r="H179" s="45" t="s">
        <v>153</v>
      </c>
      <c r="I179" s="43" t="s">
        <v>21</v>
      </c>
      <c r="J179" s="43">
        <v>876</v>
      </c>
      <c r="K179" s="43" t="s">
        <v>14</v>
      </c>
      <c r="L179" s="43">
        <v>1</v>
      </c>
      <c r="M179" s="44">
        <v>34406000000</v>
      </c>
      <c r="N179" s="44" t="s">
        <v>15</v>
      </c>
      <c r="O179" s="43" t="s">
        <v>13</v>
      </c>
      <c r="P179" s="43" t="s">
        <v>331</v>
      </c>
      <c r="Q179" s="43" t="s">
        <v>164</v>
      </c>
      <c r="R179" s="46">
        <v>41640</v>
      </c>
      <c r="S179" s="46">
        <v>41640</v>
      </c>
      <c r="T179" s="46">
        <v>42675</v>
      </c>
      <c r="U179" s="52">
        <f>V179+W179</f>
        <v>881356.8</v>
      </c>
      <c r="V179" s="78">
        <v>588528</v>
      </c>
      <c r="W179" s="52">
        <f>26620.8*11</f>
        <v>292828.8</v>
      </c>
      <c r="X179" s="48" t="s">
        <v>284</v>
      </c>
      <c r="Y179" s="43" t="s">
        <v>251</v>
      </c>
      <c r="Z179" s="43" t="s">
        <v>78</v>
      </c>
      <c r="AA179" s="66"/>
      <c r="AB179" s="43"/>
      <c r="AC179" s="53" t="s">
        <v>79</v>
      </c>
      <c r="AD179" s="43"/>
    </row>
    <row r="180" spans="1:30" s="42" customFormat="1" ht="38.25">
      <c r="A180" s="64">
        <v>145</v>
      </c>
      <c r="B180" s="65"/>
      <c r="C180" s="43" t="s">
        <v>13</v>
      </c>
      <c r="D180" s="44" t="s">
        <v>406</v>
      </c>
      <c r="E180" s="44" t="s">
        <v>407</v>
      </c>
      <c r="F180" s="65"/>
      <c r="G180" s="65"/>
      <c r="H180" s="45" t="s">
        <v>154</v>
      </c>
      <c r="I180" s="43" t="s">
        <v>21</v>
      </c>
      <c r="J180" s="43">
        <v>876</v>
      </c>
      <c r="K180" s="43" t="s">
        <v>14</v>
      </c>
      <c r="L180" s="43">
        <v>1</v>
      </c>
      <c r="M180" s="44">
        <v>34406000000</v>
      </c>
      <c r="N180" s="44" t="s">
        <v>15</v>
      </c>
      <c r="O180" s="43" t="s">
        <v>13</v>
      </c>
      <c r="P180" s="43" t="s">
        <v>331</v>
      </c>
      <c r="Q180" s="43" t="s">
        <v>164</v>
      </c>
      <c r="R180" s="46">
        <v>41640</v>
      </c>
      <c r="S180" s="46">
        <v>41640</v>
      </c>
      <c r="T180" s="46">
        <v>42675</v>
      </c>
      <c r="U180" s="52">
        <f>V180+W180</f>
        <v>308119</v>
      </c>
      <c r="V180" s="78">
        <v>205764</v>
      </c>
      <c r="W180" s="52">
        <v>102355</v>
      </c>
      <c r="X180" s="48" t="s">
        <v>284</v>
      </c>
      <c r="Y180" s="43" t="s">
        <v>251</v>
      </c>
      <c r="Z180" s="43" t="s">
        <v>78</v>
      </c>
      <c r="AA180" s="66"/>
      <c r="AB180" s="43"/>
      <c r="AC180" s="53" t="s">
        <v>79</v>
      </c>
      <c r="AD180" s="43"/>
    </row>
    <row r="181" spans="1:30" s="42" customFormat="1" ht="38.25">
      <c r="A181" s="64">
        <v>146</v>
      </c>
      <c r="B181" s="65"/>
      <c r="C181" s="43" t="s">
        <v>13</v>
      </c>
      <c r="D181" s="44" t="s">
        <v>463</v>
      </c>
      <c r="E181" s="44" t="s">
        <v>463</v>
      </c>
      <c r="F181" s="65"/>
      <c r="G181" s="65"/>
      <c r="H181" s="68" t="s">
        <v>467</v>
      </c>
      <c r="I181" s="43" t="s">
        <v>21</v>
      </c>
      <c r="J181" s="43">
        <v>876</v>
      </c>
      <c r="K181" s="43" t="s">
        <v>14</v>
      </c>
      <c r="L181" s="43">
        <v>1</v>
      </c>
      <c r="M181" s="44">
        <v>34406000000</v>
      </c>
      <c r="N181" s="44" t="s">
        <v>15</v>
      </c>
      <c r="O181" s="43" t="s">
        <v>13</v>
      </c>
      <c r="P181" s="64" t="s">
        <v>331</v>
      </c>
      <c r="Q181" s="65" t="s">
        <v>164</v>
      </c>
      <c r="R181" s="46">
        <v>42095</v>
      </c>
      <c r="S181" s="46">
        <v>42095</v>
      </c>
      <c r="T181" s="46">
        <v>42430</v>
      </c>
      <c r="U181" s="52">
        <v>31213.52</v>
      </c>
      <c r="V181" s="77">
        <f>U181/12*9</f>
        <v>23410.14</v>
      </c>
      <c r="W181" s="47">
        <f>U181/12*3</f>
        <v>7803.379999999999</v>
      </c>
      <c r="X181" s="48" t="s">
        <v>284</v>
      </c>
      <c r="Y181" s="64" t="s">
        <v>251</v>
      </c>
      <c r="Z181" s="43" t="s">
        <v>461</v>
      </c>
      <c r="AA181" s="50"/>
      <c r="AB181" s="43"/>
      <c r="AC181" s="53" t="s">
        <v>462</v>
      </c>
      <c r="AD181" s="64"/>
    </row>
    <row r="182" spans="1:30" s="42" customFormat="1" ht="76.5">
      <c r="A182" s="64">
        <v>147</v>
      </c>
      <c r="B182" s="65"/>
      <c r="C182" s="43" t="s">
        <v>13</v>
      </c>
      <c r="D182" s="68" t="s">
        <v>455</v>
      </c>
      <c r="E182" s="68" t="s">
        <v>455</v>
      </c>
      <c r="F182" s="65"/>
      <c r="G182" s="65"/>
      <c r="H182" s="68" t="s">
        <v>454</v>
      </c>
      <c r="I182" s="43" t="s">
        <v>21</v>
      </c>
      <c r="J182" s="43">
        <v>876</v>
      </c>
      <c r="K182" s="43" t="s">
        <v>14</v>
      </c>
      <c r="L182" s="43">
        <v>1</v>
      </c>
      <c r="M182" s="44">
        <v>34406000000</v>
      </c>
      <c r="N182" s="44" t="s">
        <v>15</v>
      </c>
      <c r="O182" s="43" t="s">
        <v>13</v>
      </c>
      <c r="P182" s="64" t="s">
        <v>163</v>
      </c>
      <c r="Q182" s="65" t="s">
        <v>164</v>
      </c>
      <c r="R182" s="46">
        <v>42125</v>
      </c>
      <c r="S182" s="46">
        <v>42125</v>
      </c>
      <c r="T182" s="46">
        <v>42370</v>
      </c>
      <c r="U182" s="47">
        <v>255000</v>
      </c>
      <c r="V182" s="48" t="s">
        <v>284</v>
      </c>
      <c r="W182" s="47">
        <f>U182</f>
        <v>255000</v>
      </c>
      <c r="X182" s="48" t="s">
        <v>284</v>
      </c>
      <c r="Y182" s="64" t="s">
        <v>256</v>
      </c>
      <c r="Z182" s="43" t="s">
        <v>470</v>
      </c>
      <c r="AA182" s="50"/>
      <c r="AB182" s="43"/>
      <c r="AC182" s="53" t="s">
        <v>469</v>
      </c>
      <c r="AD182" s="64"/>
    </row>
    <row r="183" spans="1:30" s="42" customFormat="1" ht="76.5">
      <c r="A183" s="64">
        <v>148</v>
      </c>
      <c r="B183" s="43"/>
      <c r="C183" s="43" t="s">
        <v>13</v>
      </c>
      <c r="D183" s="44" t="s">
        <v>406</v>
      </c>
      <c r="E183" s="44" t="s">
        <v>407</v>
      </c>
      <c r="F183" s="43"/>
      <c r="G183" s="43"/>
      <c r="H183" s="45" t="s">
        <v>117</v>
      </c>
      <c r="I183" s="43" t="s">
        <v>21</v>
      </c>
      <c r="J183" s="43">
        <v>876</v>
      </c>
      <c r="K183" s="43" t="s">
        <v>14</v>
      </c>
      <c r="L183" s="43">
        <v>1</v>
      </c>
      <c r="M183" s="44">
        <v>34406000000</v>
      </c>
      <c r="N183" s="44" t="s">
        <v>15</v>
      </c>
      <c r="O183" s="43" t="s">
        <v>13</v>
      </c>
      <c r="P183" s="43" t="s">
        <v>331</v>
      </c>
      <c r="Q183" s="43" t="s">
        <v>164</v>
      </c>
      <c r="R183" s="46">
        <v>42217</v>
      </c>
      <c r="S183" s="46">
        <v>42217</v>
      </c>
      <c r="T183" s="58">
        <v>42551</v>
      </c>
      <c r="U183" s="49">
        <f>V183+W183</f>
        <v>1702197.53</v>
      </c>
      <c r="V183" s="49">
        <v>773726.15</v>
      </c>
      <c r="W183" s="49">
        <v>928471.38</v>
      </c>
      <c r="X183" s="48" t="s">
        <v>284</v>
      </c>
      <c r="Y183" s="43" t="s">
        <v>251</v>
      </c>
      <c r="Z183" s="43" t="s">
        <v>78</v>
      </c>
      <c r="AA183" s="50"/>
      <c r="AB183" s="43"/>
      <c r="AC183" s="53" t="s">
        <v>79</v>
      </c>
      <c r="AD183" s="43"/>
    </row>
    <row r="184" spans="1:30" s="42" customFormat="1" ht="38.25">
      <c r="A184" s="64">
        <v>149</v>
      </c>
      <c r="B184" s="43"/>
      <c r="C184" s="43" t="s">
        <v>13</v>
      </c>
      <c r="D184" s="44" t="s">
        <v>406</v>
      </c>
      <c r="E184" s="44" t="s">
        <v>407</v>
      </c>
      <c r="F184" s="43"/>
      <c r="G184" s="43"/>
      <c r="H184" s="45" t="s">
        <v>118</v>
      </c>
      <c r="I184" s="43" t="s">
        <v>21</v>
      </c>
      <c r="J184" s="43">
        <v>876</v>
      </c>
      <c r="K184" s="43" t="s">
        <v>14</v>
      </c>
      <c r="L184" s="43">
        <v>1</v>
      </c>
      <c r="M184" s="44">
        <v>34406000000</v>
      </c>
      <c r="N184" s="44" t="s">
        <v>15</v>
      </c>
      <c r="O184" s="43" t="s">
        <v>13</v>
      </c>
      <c r="P184" s="43" t="s">
        <v>331</v>
      </c>
      <c r="Q184" s="43" t="s">
        <v>164</v>
      </c>
      <c r="R184" s="46">
        <v>42248</v>
      </c>
      <c r="S184" s="46">
        <v>42248</v>
      </c>
      <c r="T184" s="58">
        <v>42552</v>
      </c>
      <c r="U184" s="49">
        <v>10928797</v>
      </c>
      <c r="V184" s="77">
        <f>U184/11*4</f>
        <v>3974108</v>
      </c>
      <c r="W184" s="49">
        <f>U184/11*7</f>
        <v>6954689</v>
      </c>
      <c r="X184" s="48" t="s">
        <v>284</v>
      </c>
      <c r="Y184" s="43" t="s">
        <v>251</v>
      </c>
      <c r="Z184" s="43" t="s">
        <v>78</v>
      </c>
      <c r="AA184" s="50"/>
      <c r="AB184" s="43"/>
      <c r="AC184" s="53" t="s">
        <v>79</v>
      </c>
      <c r="AD184" s="43"/>
    </row>
    <row r="185" spans="1:30" s="42" customFormat="1" ht="38.25">
      <c r="A185" s="64">
        <v>150</v>
      </c>
      <c r="B185" s="43"/>
      <c r="C185" s="43" t="s">
        <v>13</v>
      </c>
      <c r="D185" s="44" t="s">
        <v>406</v>
      </c>
      <c r="E185" s="44" t="s">
        <v>407</v>
      </c>
      <c r="F185" s="43"/>
      <c r="G185" s="43"/>
      <c r="H185" s="45" t="s">
        <v>119</v>
      </c>
      <c r="I185" s="43" t="s">
        <v>21</v>
      </c>
      <c r="J185" s="43">
        <v>876</v>
      </c>
      <c r="K185" s="43" t="s">
        <v>14</v>
      </c>
      <c r="L185" s="43">
        <v>1</v>
      </c>
      <c r="M185" s="44">
        <v>34406000000</v>
      </c>
      <c r="N185" s="44" t="s">
        <v>15</v>
      </c>
      <c r="O185" s="43" t="s">
        <v>13</v>
      </c>
      <c r="P185" s="43" t="s">
        <v>331</v>
      </c>
      <c r="Q185" s="43" t="s">
        <v>164</v>
      </c>
      <c r="R185" s="46">
        <v>42248</v>
      </c>
      <c r="S185" s="46">
        <v>42248</v>
      </c>
      <c r="T185" s="58">
        <v>42552</v>
      </c>
      <c r="U185" s="52">
        <v>1959375</v>
      </c>
      <c r="V185" s="52">
        <f>+U185/11*4</f>
        <v>712500</v>
      </c>
      <c r="W185" s="49">
        <f>+U185/11*7</f>
        <v>1246875</v>
      </c>
      <c r="X185" s="48" t="s">
        <v>284</v>
      </c>
      <c r="Y185" s="43" t="s">
        <v>251</v>
      </c>
      <c r="Z185" s="43" t="s">
        <v>78</v>
      </c>
      <c r="AA185" s="50"/>
      <c r="AB185" s="43"/>
      <c r="AC185" s="53" t="s">
        <v>79</v>
      </c>
      <c r="AD185" s="43"/>
    </row>
    <row r="186" spans="1:30" s="42" customFormat="1" ht="38.25">
      <c r="A186" s="64">
        <v>151</v>
      </c>
      <c r="B186" s="65"/>
      <c r="C186" s="43" t="s">
        <v>13</v>
      </c>
      <c r="D186" s="44" t="s">
        <v>463</v>
      </c>
      <c r="E186" s="44" t="s">
        <v>463</v>
      </c>
      <c r="F186" s="65"/>
      <c r="G186" s="65"/>
      <c r="H186" s="68" t="s">
        <v>464</v>
      </c>
      <c r="I186" s="43" t="s">
        <v>21</v>
      </c>
      <c r="J186" s="43">
        <v>876</v>
      </c>
      <c r="K186" s="43" t="s">
        <v>14</v>
      </c>
      <c r="L186" s="43">
        <v>1</v>
      </c>
      <c r="M186" s="44">
        <v>34406000000</v>
      </c>
      <c r="N186" s="44" t="s">
        <v>15</v>
      </c>
      <c r="O186" s="43" t="s">
        <v>13</v>
      </c>
      <c r="P186" s="64" t="s">
        <v>331</v>
      </c>
      <c r="Q186" s="65" t="s">
        <v>164</v>
      </c>
      <c r="R186" s="46">
        <v>42248</v>
      </c>
      <c r="S186" s="46">
        <v>42278</v>
      </c>
      <c r="T186" s="46">
        <v>42614</v>
      </c>
      <c r="U186" s="52">
        <v>447457.63</v>
      </c>
      <c r="V186" s="77">
        <f>U186/12*3</f>
        <v>111864.4075</v>
      </c>
      <c r="W186" s="47">
        <f>U186/12*9</f>
        <v>335593.22250000003</v>
      </c>
      <c r="X186" s="48" t="s">
        <v>284</v>
      </c>
      <c r="Y186" s="64" t="s">
        <v>251</v>
      </c>
      <c r="Z186" s="43" t="s">
        <v>461</v>
      </c>
      <c r="AA186" s="50"/>
      <c r="AB186" s="43"/>
      <c r="AC186" s="53" t="s">
        <v>462</v>
      </c>
      <c r="AD186" s="64"/>
    </row>
    <row r="187" spans="1:30" ht="12.75">
      <c r="A187" s="109" t="s">
        <v>327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88">
        <f>SUM(U178:U186)</f>
        <v>23671545.98</v>
      </c>
      <c r="V187" s="88">
        <f>SUM(V178:V186)</f>
        <v>12085682.6975</v>
      </c>
      <c r="W187" s="88">
        <f>SUM(W178:W186)</f>
        <v>11585863.282499999</v>
      </c>
      <c r="X187" s="88"/>
      <c r="Y187" s="11"/>
      <c r="Z187" s="11"/>
      <c r="AA187" s="11"/>
      <c r="AB187" s="11"/>
      <c r="AC187" s="11"/>
      <c r="AD187" s="12"/>
    </row>
    <row r="188" spans="1:30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85"/>
      <c r="V188" s="20"/>
      <c r="W188" s="86"/>
      <c r="X188" s="20"/>
      <c r="Y188" s="19"/>
      <c r="Z188" s="19"/>
      <c r="AA188" s="19"/>
      <c r="AB188" s="19"/>
      <c r="AC188" s="19"/>
      <c r="AD188" s="19"/>
    </row>
    <row r="189" spans="1:30" ht="12.75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</row>
    <row r="190" spans="1:30" ht="12.75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</row>
    <row r="191" spans="1:30" ht="12.75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</row>
    <row r="192" spans="1:30" ht="12.75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</row>
    <row r="193" spans="1:38" ht="12.75">
      <c r="A193" s="110" t="s">
        <v>278</v>
      </c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2"/>
      <c r="AF193" s="112"/>
      <c r="AG193" s="112"/>
      <c r="AH193" s="112"/>
      <c r="AI193" s="112"/>
      <c r="AJ193" s="112"/>
      <c r="AK193" s="112"/>
      <c r="AL193" s="112"/>
    </row>
    <row r="194" spans="1:30" ht="12.75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</row>
    <row r="195" spans="20:23" ht="12.75">
      <c r="T195" s="89"/>
      <c r="U195" s="75"/>
      <c r="V195" s="89"/>
      <c r="W195" s="75"/>
    </row>
    <row r="196" spans="21:22" ht="12.75">
      <c r="U196" s="75"/>
      <c r="V196" s="89"/>
    </row>
    <row r="197" ht="12.75">
      <c r="U197" s="75"/>
    </row>
    <row r="198" spans="20:22" ht="12.75">
      <c r="T198" s="79"/>
      <c r="U198" s="90"/>
      <c r="V198" s="79"/>
    </row>
    <row r="199" spans="20:22" ht="12.75">
      <c r="T199" s="79"/>
      <c r="U199" s="90"/>
      <c r="V199" s="79"/>
    </row>
    <row r="200" spans="20:22" ht="12.75">
      <c r="T200" s="79"/>
      <c r="U200" s="90"/>
      <c r="V200" s="79"/>
    </row>
    <row r="201" spans="20:22" ht="12.75">
      <c r="T201" s="79"/>
      <c r="U201" s="80"/>
      <c r="V201" s="79"/>
    </row>
    <row r="202" spans="20:22" ht="12.75">
      <c r="T202" s="79"/>
      <c r="U202" s="79"/>
      <c r="V202" s="79"/>
    </row>
    <row r="203" spans="20:22" ht="12.75">
      <c r="T203" s="79"/>
      <c r="U203" s="79"/>
      <c r="V203" s="79"/>
    </row>
  </sheetData>
  <sheetProtection/>
  <autoFilter ref="A25:AL188"/>
  <mergeCells count="67">
    <mergeCell ref="X8:AC8"/>
    <mergeCell ref="A16:G16"/>
    <mergeCell ref="A17:G17"/>
    <mergeCell ref="X9:AC9"/>
    <mergeCell ref="X10:AC10"/>
    <mergeCell ref="X7:AC7"/>
    <mergeCell ref="A11:AD11"/>
    <mergeCell ref="B22:B24"/>
    <mergeCell ref="A14:G14"/>
    <mergeCell ref="X1:AD1"/>
    <mergeCell ref="A4:AD4"/>
    <mergeCell ref="A12:G12"/>
    <mergeCell ref="A13:G13"/>
    <mergeCell ref="A1:L1"/>
    <mergeCell ref="A15:G15"/>
    <mergeCell ref="A18:G18"/>
    <mergeCell ref="X6:AC6"/>
    <mergeCell ref="E22:E24"/>
    <mergeCell ref="AB22:AB24"/>
    <mergeCell ref="A20:G20"/>
    <mergeCell ref="H22:H24"/>
    <mergeCell ref="I22:I24"/>
    <mergeCell ref="J22:K23"/>
    <mergeCell ref="G22:G24"/>
    <mergeCell ref="T22:T24"/>
    <mergeCell ref="M22:N23"/>
    <mergeCell ref="A22:A24"/>
    <mergeCell ref="A194:AD194"/>
    <mergeCell ref="A177:AD177"/>
    <mergeCell ref="A187:T187"/>
    <mergeCell ref="A189:AD189"/>
    <mergeCell ref="A190:AD190"/>
    <mergeCell ref="A19:G19"/>
    <mergeCell ref="A163:AD163"/>
    <mergeCell ref="U22:U24"/>
    <mergeCell ref="V22:X23"/>
    <mergeCell ref="Y22:Y24"/>
    <mergeCell ref="AA22:AA24"/>
    <mergeCell ref="C22:C24"/>
    <mergeCell ref="D22:D24"/>
    <mergeCell ref="S22:S24"/>
    <mergeCell ref="R22:R24"/>
    <mergeCell ref="AE193:AL193"/>
    <mergeCell ref="Z22:Z24"/>
    <mergeCell ref="O22:O24"/>
    <mergeCell ref="P22:P24"/>
    <mergeCell ref="Q22:Q24"/>
    <mergeCell ref="Y175:AD175"/>
    <mergeCell ref="A191:AD191"/>
    <mergeCell ref="A192:AD192"/>
    <mergeCell ref="A193:AD193"/>
    <mergeCell ref="L22:L24"/>
    <mergeCell ref="F22:F24"/>
    <mergeCell ref="A164:AD164"/>
    <mergeCell ref="A169:AD169"/>
    <mergeCell ref="A172:T172"/>
    <mergeCell ref="Y172:AD172"/>
    <mergeCell ref="Y174:AD174"/>
    <mergeCell ref="AC22:AC24"/>
    <mergeCell ref="AD22:AD24"/>
    <mergeCell ref="A26:AD26"/>
    <mergeCell ref="A176:T176"/>
    <mergeCell ref="Y176:AD176"/>
    <mergeCell ref="A173:T173"/>
    <mergeCell ref="Y173:AD173"/>
    <mergeCell ref="A174:T174"/>
    <mergeCell ref="A175:T175"/>
  </mergeCells>
  <dataValidations count="1">
    <dataValidation type="textLength" allowBlank="1" showInputMessage="1" showErrorMessage="1" sqref="H144">
      <formula1>0</formula1>
      <formula2>240</formula2>
    </dataValidation>
  </dataValidations>
  <printOptions/>
  <pageMargins left="0.31" right="0.34" top="0.6" bottom="0.48" header="0.5118110236220472" footer="0.5118110236220472"/>
  <pageSetup fitToHeight="0" fitToWidth="1" horizontalDpi="600" verticalDpi="600" orientation="landscape" paperSize="8" scale="40" r:id="rId1"/>
  <rowBreaks count="1" manualBreakCount="1">
    <brk id="177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workbookViewId="0" topLeftCell="A1">
      <selection activeCell="E18" sqref="E18"/>
    </sheetView>
  </sheetViews>
  <sheetFormatPr defaultColWidth="9.140625" defaultRowHeight="15"/>
  <cols>
    <col min="1" max="1" width="8.8515625" style="10" customWidth="1"/>
    <col min="2" max="2" width="25.140625" style="10" customWidth="1"/>
    <col min="3" max="3" width="35.421875" style="10" customWidth="1"/>
    <col min="4" max="4" width="13.7109375" style="10" customWidth="1"/>
    <col min="5" max="5" width="19.00390625" style="10" customWidth="1"/>
    <col min="6" max="6" width="29.8515625" style="10" customWidth="1"/>
    <col min="7" max="7" width="17.00390625" style="10" customWidth="1"/>
    <col min="8" max="16384" width="9.140625" style="10" customWidth="1"/>
  </cols>
  <sheetData>
    <row r="1" spans="1:7" ht="15.75">
      <c r="A1" s="136" t="s">
        <v>479</v>
      </c>
      <c r="B1" s="136"/>
      <c r="C1" s="136"/>
      <c r="D1" s="136"/>
      <c r="E1" s="136"/>
      <c r="F1" s="136"/>
      <c r="G1" s="136"/>
    </row>
    <row r="2" spans="1:7" ht="15.75">
      <c r="A2" s="18"/>
      <c r="B2" s="18"/>
      <c r="C2" s="18"/>
      <c r="D2" s="18"/>
      <c r="E2" s="18"/>
      <c r="F2" s="138"/>
      <c r="G2" s="138"/>
    </row>
    <row r="3" ht="15">
      <c r="A3" s="17"/>
    </row>
    <row r="4" spans="1:7" ht="15.75">
      <c r="A4" s="139" t="s">
        <v>480</v>
      </c>
      <c r="B4" s="139"/>
      <c r="C4" s="139"/>
      <c r="D4" s="139"/>
      <c r="E4" s="139"/>
      <c r="F4" s="139"/>
      <c r="G4" s="139"/>
    </row>
    <row r="5" spans="1:7" ht="38.25">
      <c r="A5" s="137" t="s">
        <v>277</v>
      </c>
      <c r="B5" s="137" t="s">
        <v>265</v>
      </c>
      <c r="C5" s="137" t="s">
        <v>170</v>
      </c>
      <c r="D5" s="16" t="s">
        <v>276</v>
      </c>
      <c r="E5" s="137" t="s">
        <v>275</v>
      </c>
      <c r="F5" s="137" t="s">
        <v>274</v>
      </c>
      <c r="G5" s="137" t="s">
        <v>273</v>
      </c>
    </row>
    <row r="6" spans="1:7" ht="25.5">
      <c r="A6" s="137"/>
      <c r="B6" s="137"/>
      <c r="C6" s="137"/>
      <c r="D6" s="15" t="s">
        <v>272</v>
      </c>
      <c r="E6" s="137"/>
      <c r="F6" s="137"/>
      <c r="G6" s="137"/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63.75">
      <c r="A8" s="96">
        <v>22</v>
      </c>
      <c r="B8" s="94" t="s">
        <v>255</v>
      </c>
      <c r="C8" s="91" t="s">
        <v>40</v>
      </c>
      <c r="D8" s="87">
        <v>36700</v>
      </c>
      <c r="E8" s="92" t="s">
        <v>508</v>
      </c>
      <c r="F8" s="92" t="s">
        <v>523</v>
      </c>
      <c r="G8" s="92" t="s">
        <v>546</v>
      </c>
    </row>
    <row r="9" spans="1:7" ht="178.5">
      <c r="A9" s="96">
        <v>23</v>
      </c>
      <c r="B9" s="96" t="s">
        <v>210</v>
      </c>
      <c r="C9" s="92" t="s">
        <v>152</v>
      </c>
      <c r="D9" s="88">
        <v>198450</v>
      </c>
      <c r="E9" s="92" t="s">
        <v>509</v>
      </c>
      <c r="F9" s="92" t="s">
        <v>524</v>
      </c>
      <c r="G9" s="92" t="s">
        <v>543</v>
      </c>
    </row>
    <row r="10" spans="1:7" ht="38.25">
      <c r="A10" s="96">
        <v>24</v>
      </c>
      <c r="B10" s="94" t="s">
        <v>250</v>
      </c>
      <c r="C10" s="91" t="s">
        <v>77</v>
      </c>
      <c r="D10" s="87">
        <v>25198.8</v>
      </c>
      <c r="E10" s="92" t="s">
        <v>481</v>
      </c>
      <c r="F10" s="92" t="s">
        <v>525</v>
      </c>
      <c r="G10" s="92" t="s">
        <v>539</v>
      </c>
    </row>
    <row r="11" spans="1:7" ht="38.25">
      <c r="A11" s="96">
        <v>25</v>
      </c>
      <c r="B11" s="94" t="s">
        <v>250</v>
      </c>
      <c r="C11" s="91" t="s">
        <v>80</v>
      </c>
      <c r="D11" s="87">
        <v>16893.8</v>
      </c>
      <c r="E11" s="92" t="s">
        <v>481</v>
      </c>
      <c r="F11" s="92" t="s">
        <v>525</v>
      </c>
      <c r="G11" s="92" t="s">
        <v>539</v>
      </c>
    </row>
    <row r="12" spans="1:7" ht="38.25">
      <c r="A12" s="96">
        <v>26</v>
      </c>
      <c r="B12" s="94" t="s">
        <v>250</v>
      </c>
      <c r="C12" s="91" t="s">
        <v>81</v>
      </c>
      <c r="D12" s="87">
        <v>2094620</v>
      </c>
      <c r="E12" s="92" t="s">
        <v>482</v>
      </c>
      <c r="F12" s="92" t="s">
        <v>525</v>
      </c>
      <c r="G12" s="92" t="s">
        <v>539</v>
      </c>
    </row>
    <row r="13" spans="1:7" ht="25.5">
      <c r="A13" s="96">
        <v>34</v>
      </c>
      <c r="B13" s="94" t="s">
        <v>257</v>
      </c>
      <c r="C13" s="92" t="s">
        <v>157</v>
      </c>
      <c r="D13" s="168">
        <v>139039920</v>
      </c>
      <c r="E13" s="92" t="s">
        <v>482</v>
      </c>
      <c r="F13" s="92" t="s">
        <v>526</v>
      </c>
      <c r="G13" s="92" t="s">
        <v>545</v>
      </c>
    </row>
    <row r="14" spans="1:7" ht="25.5">
      <c r="A14" s="96">
        <v>38</v>
      </c>
      <c r="B14" s="94" t="s">
        <v>262</v>
      </c>
      <c r="C14" s="91" t="s">
        <v>93</v>
      </c>
      <c r="D14" s="168">
        <v>16000</v>
      </c>
      <c r="E14" s="92" t="s">
        <v>510</v>
      </c>
      <c r="F14" s="92" t="s">
        <v>527</v>
      </c>
      <c r="G14" s="92" t="s">
        <v>541</v>
      </c>
    </row>
    <row r="15" spans="1:7" ht="26.25" customHeight="1">
      <c r="A15" s="96">
        <v>40</v>
      </c>
      <c r="B15" s="94" t="s">
        <v>257</v>
      </c>
      <c r="C15" s="91" t="s">
        <v>85</v>
      </c>
      <c r="D15" s="88">
        <v>1328232.9</v>
      </c>
      <c r="E15" s="91" t="s">
        <v>511</v>
      </c>
      <c r="F15" s="92" t="s">
        <v>528</v>
      </c>
      <c r="G15" s="92" t="s">
        <v>545</v>
      </c>
    </row>
    <row r="16" spans="1:7" ht="25.5">
      <c r="A16" s="96">
        <v>41</v>
      </c>
      <c r="B16" s="94" t="s">
        <v>257</v>
      </c>
      <c r="C16" s="91" t="s">
        <v>18</v>
      </c>
      <c r="D16" s="88">
        <v>84280</v>
      </c>
      <c r="E16" s="91" t="s">
        <v>510</v>
      </c>
      <c r="F16" s="92" t="s">
        <v>528</v>
      </c>
      <c r="G16" s="92" t="s">
        <v>545</v>
      </c>
    </row>
    <row r="17" spans="1:7" ht="51">
      <c r="A17" s="96">
        <v>43</v>
      </c>
      <c r="B17" s="96" t="s">
        <v>257</v>
      </c>
      <c r="C17" s="93" t="s">
        <v>476</v>
      </c>
      <c r="D17" s="97">
        <v>8206</v>
      </c>
      <c r="E17" s="91" t="s">
        <v>547</v>
      </c>
      <c r="F17" s="92" t="s">
        <v>529</v>
      </c>
      <c r="G17" s="92" t="s">
        <v>545</v>
      </c>
    </row>
    <row r="18" spans="1:7" ht="51">
      <c r="A18" s="96">
        <v>44</v>
      </c>
      <c r="B18" s="96" t="s">
        <v>257</v>
      </c>
      <c r="C18" s="93" t="s">
        <v>477</v>
      </c>
      <c r="D18" s="97">
        <v>5357</v>
      </c>
      <c r="E18" s="91" t="s">
        <v>547</v>
      </c>
      <c r="F18" s="92" t="s">
        <v>529</v>
      </c>
      <c r="G18" s="92" t="s">
        <v>545</v>
      </c>
    </row>
    <row r="19" spans="1:7" ht="40.5" customHeight="1">
      <c r="A19" s="96">
        <v>57</v>
      </c>
      <c r="B19" s="98" t="s">
        <v>250</v>
      </c>
      <c r="C19" s="91" t="s">
        <v>41</v>
      </c>
      <c r="D19" s="95">
        <v>60000</v>
      </c>
      <c r="E19" s="91" t="s">
        <v>512</v>
      </c>
      <c r="F19" s="92" t="s">
        <v>528</v>
      </c>
      <c r="G19" s="92" t="s">
        <v>541</v>
      </c>
    </row>
    <row r="20" spans="1:7" ht="38.25">
      <c r="A20" s="96">
        <v>58</v>
      </c>
      <c r="B20" s="94" t="s">
        <v>257</v>
      </c>
      <c r="C20" s="91" t="s">
        <v>22</v>
      </c>
      <c r="D20" s="95">
        <v>6404291.15786965</v>
      </c>
      <c r="E20" s="91" t="s">
        <v>513</v>
      </c>
      <c r="F20" s="92" t="s">
        <v>530</v>
      </c>
      <c r="G20" s="92" t="s">
        <v>544</v>
      </c>
    </row>
    <row r="21" spans="1:7" ht="25.5">
      <c r="A21" s="96">
        <v>67</v>
      </c>
      <c r="B21" s="94" t="s">
        <v>255</v>
      </c>
      <c r="C21" s="91" t="s">
        <v>32</v>
      </c>
      <c r="D21" s="87">
        <v>130000</v>
      </c>
      <c r="E21" s="91" t="s">
        <v>514</v>
      </c>
      <c r="F21" s="92" t="s">
        <v>528</v>
      </c>
      <c r="G21" s="92" t="s">
        <v>543</v>
      </c>
    </row>
    <row r="22" spans="1:7" ht="28.5" customHeight="1">
      <c r="A22" s="96">
        <v>71</v>
      </c>
      <c r="B22" s="94" t="s">
        <v>210</v>
      </c>
      <c r="C22" s="91" t="s">
        <v>89</v>
      </c>
      <c r="D22" s="87">
        <v>69000</v>
      </c>
      <c r="E22" s="91" t="s">
        <v>515</v>
      </c>
      <c r="F22" s="92" t="s">
        <v>531</v>
      </c>
      <c r="G22" s="92" t="s">
        <v>541</v>
      </c>
    </row>
    <row r="23" spans="1:7" ht="25.5">
      <c r="A23" s="96">
        <v>74</v>
      </c>
      <c r="B23" s="94" t="s">
        <v>245</v>
      </c>
      <c r="C23" s="91" t="s">
        <v>31</v>
      </c>
      <c r="D23" s="87">
        <v>592200</v>
      </c>
      <c r="E23" s="91" t="s">
        <v>516</v>
      </c>
      <c r="F23" s="92" t="s">
        <v>528</v>
      </c>
      <c r="G23" s="92" t="s">
        <v>543</v>
      </c>
    </row>
    <row r="24" spans="1:7" ht="127.5">
      <c r="A24" s="96">
        <v>75</v>
      </c>
      <c r="B24" s="94" t="s">
        <v>245</v>
      </c>
      <c r="C24" s="91" t="s">
        <v>28</v>
      </c>
      <c r="D24" s="87">
        <v>1484040</v>
      </c>
      <c r="E24" s="91" t="s">
        <v>517</v>
      </c>
      <c r="F24" s="92" t="s">
        <v>532</v>
      </c>
      <c r="G24" s="92" t="s">
        <v>542</v>
      </c>
    </row>
    <row r="25" spans="1:7" ht="76.5">
      <c r="A25" s="96">
        <v>76</v>
      </c>
      <c r="B25" s="94" t="s">
        <v>250</v>
      </c>
      <c r="C25" s="91" t="s">
        <v>451</v>
      </c>
      <c r="D25" s="87">
        <v>59774.39</v>
      </c>
      <c r="E25" s="91" t="s">
        <v>483</v>
      </c>
      <c r="F25" s="92" t="s">
        <v>533</v>
      </c>
      <c r="G25" s="92" t="s">
        <v>539</v>
      </c>
    </row>
    <row r="26" spans="1:7" ht="51">
      <c r="A26" s="96">
        <v>77</v>
      </c>
      <c r="B26" s="94" t="s">
        <v>250</v>
      </c>
      <c r="C26" s="91" t="s">
        <v>100</v>
      </c>
      <c r="D26" s="87">
        <v>261231.23999999996</v>
      </c>
      <c r="E26" s="91" t="s">
        <v>518</v>
      </c>
      <c r="F26" s="92" t="s">
        <v>534</v>
      </c>
      <c r="G26" s="92" t="s">
        <v>539</v>
      </c>
    </row>
    <row r="27" spans="1:7" ht="25.5">
      <c r="A27" s="96">
        <v>79</v>
      </c>
      <c r="B27" s="98" t="s">
        <v>215</v>
      </c>
      <c r="C27" s="91" t="s">
        <v>43</v>
      </c>
      <c r="D27" s="95">
        <v>39600</v>
      </c>
      <c r="E27" s="91" t="s">
        <v>519</v>
      </c>
      <c r="F27" s="92" t="s">
        <v>528</v>
      </c>
      <c r="G27" s="92" t="s">
        <v>541</v>
      </c>
    </row>
    <row r="28" spans="1:7" ht="76.5">
      <c r="A28" s="96">
        <v>93</v>
      </c>
      <c r="B28" s="94" t="s">
        <v>210</v>
      </c>
      <c r="C28" s="91" t="s">
        <v>86</v>
      </c>
      <c r="D28" s="87">
        <v>502150</v>
      </c>
      <c r="E28" s="91" t="s">
        <v>520</v>
      </c>
      <c r="F28" s="92" t="s">
        <v>535</v>
      </c>
      <c r="G28" s="92" t="s">
        <v>542</v>
      </c>
    </row>
    <row r="29" spans="1:7" ht="38.25">
      <c r="A29" s="96">
        <v>118</v>
      </c>
      <c r="B29" s="96" t="s">
        <v>250</v>
      </c>
      <c r="C29" s="93" t="s">
        <v>467</v>
      </c>
      <c r="D29" s="95">
        <v>31213.52</v>
      </c>
      <c r="E29" s="91" t="s">
        <v>521</v>
      </c>
      <c r="F29" s="92" t="s">
        <v>536</v>
      </c>
      <c r="G29" s="92" t="s">
        <v>540</v>
      </c>
    </row>
    <row r="30" spans="1:7" ht="76.5">
      <c r="A30" s="96">
        <v>123</v>
      </c>
      <c r="B30" s="94" t="s">
        <v>235</v>
      </c>
      <c r="C30" s="91" t="s">
        <v>69</v>
      </c>
      <c r="D30" s="87">
        <v>14000</v>
      </c>
      <c r="E30" s="91" t="s">
        <v>522</v>
      </c>
      <c r="F30" s="92" t="s">
        <v>537</v>
      </c>
      <c r="G30" s="92" t="s">
        <v>541</v>
      </c>
    </row>
    <row r="31" spans="1:7" ht="51">
      <c r="A31" s="96">
        <v>124</v>
      </c>
      <c r="B31" s="94" t="s">
        <v>250</v>
      </c>
      <c r="C31" s="91" t="s">
        <v>117</v>
      </c>
      <c r="D31" s="87">
        <v>1702197.53</v>
      </c>
      <c r="E31" s="91" t="s">
        <v>482</v>
      </c>
      <c r="F31" s="92" t="s">
        <v>525</v>
      </c>
      <c r="G31" s="92" t="s">
        <v>539</v>
      </c>
    </row>
    <row r="32" spans="1:7" ht="38.25">
      <c r="A32" s="96">
        <v>125</v>
      </c>
      <c r="B32" s="94" t="s">
        <v>250</v>
      </c>
      <c r="C32" s="91" t="s">
        <v>118</v>
      </c>
      <c r="D32" s="87">
        <v>10928797</v>
      </c>
      <c r="E32" s="91" t="s">
        <v>483</v>
      </c>
      <c r="F32" s="92" t="s">
        <v>525</v>
      </c>
      <c r="G32" s="92" t="s">
        <v>539</v>
      </c>
    </row>
    <row r="33" spans="1:7" ht="38.25">
      <c r="A33" s="96">
        <v>126</v>
      </c>
      <c r="B33" s="94" t="s">
        <v>250</v>
      </c>
      <c r="C33" s="91" t="s">
        <v>119</v>
      </c>
      <c r="D33" s="95">
        <v>1959375</v>
      </c>
      <c r="E33" s="91" t="s">
        <v>482</v>
      </c>
      <c r="F33" s="92" t="s">
        <v>525</v>
      </c>
      <c r="G33" s="92" t="s">
        <v>539</v>
      </c>
    </row>
    <row r="34" spans="1:7" ht="38.25">
      <c r="A34" s="96">
        <v>127</v>
      </c>
      <c r="B34" s="94" t="s">
        <v>250</v>
      </c>
      <c r="C34" s="91" t="s">
        <v>155</v>
      </c>
      <c r="D34" s="95">
        <v>7520130</v>
      </c>
      <c r="E34" s="91" t="s">
        <v>483</v>
      </c>
      <c r="F34" s="92" t="s">
        <v>525</v>
      </c>
      <c r="G34" s="92" t="s">
        <v>539</v>
      </c>
    </row>
    <row r="35" spans="1:7" ht="25.5">
      <c r="A35" s="96">
        <v>131</v>
      </c>
      <c r="B35" s="96" t="s">
        <v>250</v>
      </c>
      <c r="C35" s="93" t="s">
        <v>464</v>
      </c>
      <c r="D35" s="95">
        <v>447457.63</v>
      </c>
      <c r="E35" s="91" t="s">
        <v>482</v>
      </c>
      <c r="F35" s="92" t="s">
        <v>536</v>
      </c>
      <c r="G35" s="92" t="s">
        <v>540</v>
      </c>
    </row>
    <row r="36" spans="1:7" ht="38.25">
      <c r="A36" s="96">
        <v>132</v>
      </c>
      <c r="B36" s="94" t="s">
        <v>250</v>
      </c>
      <c r="C36" s="91" t="s">
        <v>77</v>
      </c>
      <c r="D36" s="87">
        <v>25198.800000000003</v>
      </c>
      <c r="E36" s="91" t="s">
        <v>481</v>
      </c>
      <c r="F36" s="92" t="s">
        <v>525</v>
      </c>
      <c r="G36" s="92" t="s">
        <v>539</v>
      </c>
    </row>
    <row r="37" spans="1:7" ht="38.25">
      <c r="A37" s="96">
        <v>133</v>
      </c>
      <c r="B37" s="94" t="s">
        <v>250</v>
      </c>
      <c r="C37" s="91" t="s">
        <v>80</v>
      </c>
      <c r="D37" s="87">
        <v>16893.8</v>
      </c>
      <c r="E37" s="91" t="s">
        <v>481</v>
      </c>
      <c r="F37" s="92" t="s">
        <v>525</v>
      </c>
      <c r="G37" s="92" t="s">
        <v>539</v>
      </c>
    </row>
    <row r="38" spans="1:7" ht="38.25">
      <c r="A38" s="96">
        <v>134</v>
      </c>
      <c r="B38" s="94" t="s">
        <v>250</v>
      </c>
      <c r="C38" s="91" t="s">
        <v>81</v>
      </c>
      <c r="D38" s="87">
        <v>2094620</v>
      </c>
      <c r="E38" s="91" t="s">
        <v>482</v>
      </c>
      <c r="F38" s="92" t="s">
        <v>525</v>
      </c>
      <c r="G38" s="92" t="s">
        <v>539</v>
      </c>
    </row>
    <row r="39" spans="1:7" ht="38.25">
      <c r="A39" s="96">
        <v>135</v>
      </c>
      <c r="B39" s="94" t="s">
        <v>250</v>
      </c>
      <c r="C39" s="91" t="s">
        <v>153</v>
      </c>
      <c r="D39" s="95">
        <v>931728</v>
      </c>
      <c r="E39" s="91" t="s">
        <v>483</v>
      </c>
      <c r="F39" s="92" t="s">
        <v>525</v>
      </c>
      <c r="G39" s="92" t="s">
        <v>539</v>
      </c>
    </row>
    <row r="40" spans="1:7" ht="38.25">
      <c r="A40" s="96">
        <v>136</v>
      </c>
      <c r="B40" s="94" t="s">
        <v>250</v>
      </c>
      <c r="C40" s="91" t="s">
        <v>154</v>
      </c>
      <c r="D40" s="95">
        <v>325675</v>
      </c>
      <c r="E40" s="91" t="s">
        <v>483</v>
      </c>
      <c r="F40" s="92" t="s">
        <v>525</v>
      </c>
      <c r="G40" s="92" t="s">
        <v>539</v>
      </c>
    </row>
    <row r="41" spans="1:7" ht="38.25">
      <c r="A41" s="94">
        <v>137</v>
      </c>
      <c r="B41" s="98" t="s">
        <v>200</v>
      </c>
      <c r="C41" s="91" t="s">
        <v>120</v>
      </c>
      <c r="D41" s="169">
        <v>307500</v>
      </c>
      <c r="E41" s="91" t="s">
        <v>482</v>
      </c>
      <c r="F41" s="92" t="s">
        <v>538</v>
      </c>
      <c r="G41" s="92" t="s">
        <v>539</v>
      </c>
    </row>
    <row r="42" spans="1:7" ht="38.25">
      <c r="A42" s="94">
        <v>138</v>
      </c>
      <c r="B42" s="94" t="s">
        <v>200</v>
      </c>
      <c r="C42" s="91" t="s">
        <v>123</v>
      </c>
      <c r="D42" s="169">
        <v>16617</v>
      </c>
      <c r="E42" s="91" t="s">
        <v>482</v>
      </c>
      <c r="F42" s="92" t="s">
        <v>538</v>
      </c>
      <c r="G42" s="92" t="s">
        <v>539</v>
      </c>
    </row>
    <row r="43" spans="1:7" ht="38.25">
      <c r="A43" s="94">
        <v>139</v>
      </c>
      <c r="B43" s="98" t="s">
        <v>200</v>
      </c>
      <c r="C43" s="91" t="s">
        <v>124</v>
      </c>
      <c r="D43" s="169">
        <v>6750</v>
      </c>
      <c r="E43" s="91" t="s">
        <v>482</v>
      </c>
      <c r="F43" s="92" t="s">
        <v>538</v>
      </c>
      <c r="G43" s="92" t="s">
        <v>539</v>
      </c>
    </row>
    <row r="44" spans="1:7" ht="38.25">
      <c r="A44" s="94">
        <v>140</v>
      </c>
      <c r="B44" s="98" t="s">
        <v>200</v>
      </c>
      <c r="C44" s="91" t="s">
        <v>125</v>
      </c>
      <c r="D44" s="169">
        <v>48870.19</v>
      </c>
      <c r="E44" s="91" t="s">
        <v>481</v>
      </c>
      <c r="F44" s="92" t="s">
        <v>538</v>
      </c>
      <c r="G44" s="92" t="s">
        <v>539</v>
      </c>
    </row>
    <row r="45" spans="1:7" ht="38.25">
      <c r="A45" s="96">
        <v>143</v>
      </c>
      <c r="B45" s="94" t="s">
        <v>250</v>
      </c>
      <c r="C45" s="91" t="s">
        <v>155</v>
      </c>
      <c r="D45" s="95">
        <v>7158029.5</v>
      </c>
      <c r="E45" s="91" t="s">
        <v>483</v>
      </c>
      <c r="F45" s="92" t="s">
        <v>538</v>
      </c>
      <c r="G45" s="92" t="s">
        <v>539</v>
      </c>
    </row>
    <row r="46" spans="1:7" ht="38.25">
      <c r="A46" s="96">
        <v>144</v>
      </c>
      <c r="B46" s="94" t="s">
        <v>250</v>
      </c>
      <c r="C46" s="91" t="s">
        <v>153</v>
      </c>
      <c r="D46" s="95">
        <v>881356.8</v>
      </c>
      <c r="E46" s="91" t="s">
        <v>483</v>
      </c>
      <c r="F46" s="92" t="s">
        <v>538</v>
      </c>
      <c r="G46" s="92" t="s">
        <v>539</v>
      </c>
    </row>
    <row r="47" spans="1:7" ht="38.25">
      <c r="A47" s="96">
        <v>145</v>
      </c>
      <c r="B47" s="94" t="s">
        <v>250</v>
      </c>
      <c r="C47" s="91" t="s">
        <v>154</v>
      </c>
      <c r="D47" s="95">
        <v>308119</v>
      </c>
      <c r="E47" s="91" t="s">
        <v>483</v>
      </c>
      <c r="F47" s="92" t="s">
        <v>538</v>
      </c>
      <c r="G47" s="92" t="s">
        <v>539</v>
      </c>
    </row>
    <row r="48" spans="1:7" ht="38.25">
      <c r="A48" s="96">
        <v>146</v>
      </c>
      <c r="B48" s="96" t="s">
        <v>250</v>
      </c>
      <c r="C48" s="93" t="s">
        <v>467</v>
      </c>
      <c r="D48" s="95">
        <v>31213.52</v>
      </c>
      <c r="E48" s="91" t="s">
        <v>521</v>
      </c>
      <c r="F48" s="92" t="s">
        <v>536</v>
      </c>
      <c r="G48" s="92" t="s">
        <v>540</v>
      </c>
    </row>
    <row r="49" spans="1:7" ht="51">
      <c r="A49" s="96">
        <v>148</v>
      </c>
      <c r="B49" s="94" t="s">
        <v>250</v>
      </c>
      <c r="C49" s="91" t="s">
        <v>117</v>
      </c>
      <c r="D49" s="87">
        <v>1702197.53</v>
      </c>
      <c r="E49" s="91" t="s">
        <v>482</v>
      </c>
      <c r="F49" s="92" t="s">
        <v>538</v>
      </c>
      <c r="G49" s="92" t="s">
        <v>539</v>
      </c>
    </row>
    <row r="50" spans="1:7" ht="38.25">
      <c r="A50" s="96">
        <v>149</v>
      </c>
      <c r="B50" s="94" t="s">
        <v>250</v>
      </c>
      <c r="C50" s="91" t="s">
        <v>118</v>
      </c>
      <c r="D50" s="87">
        <v>10928797</v>
      </c>
      <c r="E50" s="91" t="s">
        <v>482</v>
      </c>
      <c r="F50" s="92" t="s">
        <v>538</v>
      </c>
      <c r="G50" s="92" t="s">
        <v>539</v>
      </c>
    </row>
    <row r="51" spans="1:7" ht="38.25">
      <c r="A51" s="96">
        <v>150</v>
      </c>
      <c r="B51" s="94" t="s">
        <v>250</v>
      </c>
      <c r="C51" s="91" t="s">
        <v>119</v>
      </c>
      <c r="D51" s="95">
        <v>1959375</v>
      </c>
      <c r="E51" s="91" t="s">
        <v>482</v>
      </c>
      <c r="F51" s="92" t="s">
        <v>538</v>
      </c>
      <c r="G51" s="92" t="s">
        <v>539</v>
      </c>
    </row>
    <row r="52" spans="1:7" ht="25.5">
      <c r="A52" s="96">
        <v>151</v>
      </c>
      <c r="B52" s="96" t="s">
        <v>250</v>
      </c>
      <c r="C52" s="93" t="s">
        <v>464</v>
      </c>
      <c r="D52" s="95">
        <v>447457.63</v>
      </c>
      <c r="E52" s="91" t="s">
        <v>482</v>
      </c>
      <c r="F52" s="92" t="s">
        <v>536</v>
      </c>
      <c r="G52" s="92" t="s">
        <v>540</v>
      </c>
    </row>
    <row r="53" ht="8.25" customHeight="1"/>
    <row r="54" spans="1:7" s="9" customFormat="1" ht="27.75" customHeight="1">
      <c r="A54" s="112" t="s">
        <v>166</v>
      </c>
      <c r="B54" s="112"/>
      <c r="C54" s="112"/>
      <c r="D54" s="112"/>
      <c r="E54" s="112"/>
      <c r="F54" s="112"/>
      <c r="G54" s="112"/>
    </row>
    <row r="55" spans="1:7" s="9" customFormat="1" ht="12.75">
      <c r="A55" s="135" t="s">
        <v>271</v>
      </c>
      <c r="B55" s="135"/>
      <c r="C55" s="135"/>
      <c r="D55" s="135"/>
      <c r="E55" s="135"/>
      <c r="F55" s="135"/>
      <c r="G55" s="135"/>
    </row>
    <row r="56" spans="1:24" s="9" customFormat="1" ht="12.75">
      <c r="A56" s="112" t="s">
        <v>270</v>
      </c>
      <c r="B56" s="112"/>
      <c r="C56" s="112"/>
      <c r="D56" s="112"/>
      <c r="E56" s="112"/>
      <c r="F56" s="112"/>
      <c r="G56" s="1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</sheetData>
  <sheetProtection/>
  <mergeCells count="12">
    <mergeCell ref="F2:G2"/>
    <mergeCell ref="A4:G4"/>
    <mergeCell ref="A54:G54"/>
    <mergeCell ref="A55:G55"/>
    <mergeCell ref="A56:G56"/>
    <mergeCell ref="A1:G1"/>
    <mergeCell ref="A5:A6"/>
    <mergeCell ref="B5:B6"/>
    <mergeCell ref="C5:C6"/>
    <mergeCell ref="E5:E6"/>
    <mergeCell ref="F5:F6"/>
    <mergeCell ref="G5:G6"/>
  </mergeCells>
  <dataValidations count="1">
    <dataValidation type="textLength" allowBlank="1" showInputMessage="1" showErrorMessage="1" sqref="C29">
      <formula1>0</formula1>
      <formula2>240</formula2>
    </dataValidation>
  </dataValidations>
  <printOptions/>
  <pageMargins left="1" right="1" top="1.0833333333333333" bottom="1" header="0.5" footer="0.5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5"/>
  <sheetViews>
    <sheetView view="pageBreakPreview" zoomScale="80" zoomScaleSheetLayoutView="80" zoomScalePageLayoutView="85" workbookViewId="0" topLeftCell="A10">
      <selection activeCell="B22" sqref="B22:C22"/>
    </sheetView>
  </sheetViews>
  <sheetFormatPr defaultColWidth="9.140625" defaultRowHeight="15"/>
  <cols>
    <col min="2" max="2" width="96.57421875" style="1" customWidth="1"/>
  </cols>
  <sheetData>
    <row r="2" spans="1:2" ht="15">
      <c r="A2" s="142" t="s">
        <v>267</v>
      </c>
      <c r="B2" s="142"/>
    </row>
    <row r="3" spans="1:3" ht="15.75" thickBot="1">
      <c r="A3" s="8"/>
      <c r="B3" s="143"/>
      <c r="C3" s="143"/>
    </row>
    <row r="4" spans="1:3" ht="15.75" thickBot="1">
      <c r="A4" s="7" t="s">
        <v>266</v>
      </c>
      <c r="B4" s="144" t="s">
        <v>265</v>
      </c>
      <c r="C4" s="145"/>
    </row>
    <row r="5" spans="1:3" ht="16.5" thickBot="1">
      <c r="A5" s="5">
        <v>1</v>
      </c>
      <c r="B5" s="146" t="s">
        <v>264</v>
      </c>
      <c r="C5" s="147"/>
    </row>
    <row r="6" spans="1:3" ht="15">
      <c r="A6" s="4" t="s">
        <v>263</v>
      </c>
      <c r="B6" s="140" t="s">
        <v>262</v>
      </c>
      <c r="C6" s="141"/>
    </row>
    <row r="7" spans="1:3" ht="15.75" thickBot="1">
      <c r="A7" s="6" t="s">
        <v>261</v>
      </c>
      <c r="B7" s="150" t="s">
        <v>260</v>
      </c>
      <c r="C7" s="151"/>
    </row>
    <row r="8" spans="1:3" ht="16.5" thickBot="1">
      <c r="A8" s="5">
        <v>2</v>
      </c>
      <c r="B8" s="146" t="s">
        <v>259</v>
      </c>
      <c r="C8" s="147"/>
    </row>
    <row r="9" spans="1:3" ht="15">
      <c r="A9" s="4" t="s">
        <v>258</v>
      </c>
      <c r="B9" s="140" t="s">
        <v>257</v>
      </c>
      <c r="C9" s="141"/>
    </row>
    <row r="10" spans="1:3" ht="15.75" thickBot="1">
      <c r="A10" s="35" t="s">
        <v>256</v>
      </c>
      <c r="B10" s="152" t="s">
        <v>255</v>
      </c>
      <c r="C10" s="149"/>
    </row>
    <row r="11" spans="1:3" s="34" customFormat="1" ht="16.5" thickBot="1">
      <c r="A11" s="36">
        <v>3</v>
      </c>
      <c r="B11" s="153" t="s">
        <v>254</v>
      </c>
      <c r="C11" s="154"/>
    </row>
    <row r="12" spans="1:3" ht="15">
      <c r="A12" s="37" t="s">
        <v>253</v>
      </c>
      <c r="B12" s="155" t="s">
        <v>252</v>
      </c>
      <c r="C12" s="156"/>
    </row>
    <row r="13" spans="1:3" ht="15.75" thickBot="1">
      <c r="A13" s="35" t="s">
        <v>251</v>
      </c>
      <c r="B13" s="148" t="s">
        <v>250</v>
      </c>
      <c r="C13" s="149"/>
    </row>
    <row r="14" spans="1:3" s="34" customFormat="1" ht="16.5" thickBot="1">
      <c r="A14" s="36">
        <v>4</v>
      </c>
      <c r="B14" s="153" t="s">
        <v>249</v>
      </c>
      <c r="C14" s="154"/>
    </row>
    <row r="15" spans="1:3" ht="15">
      <c r="A15" s="37" t="s">
        <v>248</v>
      </c>
      <c r="B15" s="155" t="s">
        <v>247</v>
      </c>
      <c r="C15" s="156"/>
    </row>
    <row r="16" spans="1:3" ht="15.75" thickBot="1">
      <c r="A16" s="35" t="s">
        <v>246</v>
      </c>
      <c r="B16" s="148" t="s">
        <v>245</v>
      </c>
      <c r="C16" s="149"/>
    </row>
    <row r="17" spans="1:3" s="34" customFormat="1" ht="16.5" thickBot="1">
      <c r="A17" s="36">
        <v>5</v>
      </c>
      <c r="B17" s="157" t="s">
        <v>244</v>
      </c>
      <c r="C17" s="158"/>
    </row>
    <row r="18" spans="1:3" ht="15">
      <c r="A18" s="37" t="s">
        <v>243</v>
      </c>
      <c r="B18" s="155" t="s">
        <v>242</v>
      </c>
      <c r="C18" s="156"/>
    </row>
    <row r="19" spans="1:3" ht="15.75" thickBot="1">
      <c r="A19" s="35" t="s">
        <v>241</v>
      </c>
      <c r="B19" s="148" t="s">
        <v>240</v>
      </c>
      <c r="C19" s="149"/>
    </row>
    <row r="20" spans="1:3" s="34" customFormat="1" ht="16.5" thickBot="1">
      <c r="A20" s="36">
        <v>6</v>
      </c>
      <c r="B20" s="153" t="s">
        <v>239</v>
      </c>
      <c r="C20" s="154"/>
    </row>
    <row r="21" spans="1:3" ht="15">
      <c r="A21" s="37" t="s">
        <v>238</v>
      </c>
      <c r="B21" s="155" t="s">
        <v>237</v>
      </c>
      <c r="C21" s="156"/>
    </row>
    <row r="22" spans="1:3" ht="15.75" thickBot="1">
      <c r="A22" s="35" t="s">
        <v>236</v>
      </c>
      <c r="B22" s="148" t="s">
        <v>235</v>
      </c>
      <c r="C22" s="149"/>
    </row>
    <row r="23" spans="1:3" s="34" customFormat="1" ht="16.5" thickBot="1">
      <c r="A23" s="36">
        <v>7</v>
      </c>
      <c r="B23" s="153" t="s">
        <v>234</v>
      </c>
      <c r="C23" s="154"/>
    </row>
    <row r="24" spans="1:3" ht="15">
      <c r="A24" s="37" t="s">
        <v>233</v>
      </c>
      <c r="B24" s="155" t="s">
        <v>232</v>
      </c>
      <c r="C24" s="156"/>
    </row>
    <row r="25" spans="1:3" ht="15.75" thickBot="1">
      <c r="A25" s="35" t="s">
        <v>231</v>
      </c>
      <c r="B25" s="148" t="s">
        <v>230</v>
      </c>
      <c r="C25" s="149"/>
    </row>
    <row r="26" spans="1:3" s="34" customFormat="1" ht="16.5" thickBot="1">
      <c r="A26" s="36">
        <v>8</v>
      </c>
      <c r="B26" s="153" t="s">
        <v>229</v>
      </c>
      <c r="C26" s="154"/>
    </row>
    <row r="27" spans="1:3" ht="15">
      <c r="A27" s="37" t="s">
        <v>228</v>
      </c>
      <c r="B27" s="155" t="s">
        <v>227</v>
      </c>
      <c r="C27" s="156"/>
    </row>
    <row r="28" spans="1:3" ht="15.75" thickBot="1">
      <c r="A28" s="35" t="s">
        <v>226</v>
      </c>
      <c r="B28" s="148" t="s">
        <v>225</v>
      </c>
      <c r="C28" s="149"/>
    </row>
    <row r="29" spans="1:3" s="34" customFormat="1" ht="16.5" thickBot="1">
      <c r="A29" s="36">
        <v>9</v>
      </c>
      <c r="B29" s="153" t="s">
        <v>224</v>
      </c>
      <c r="C29" s="154"/>
    </row>
    <row r="30" spans="1:3" ht="15">
      <c r="A30" s="37" t="s">
        <v>223</v>
      </c>
      <c r="B30" s="155" t="s">
        <v>222</v>
      </c>
      <c r="C30" s="156"/>
    </row>
    <row r="31" spans="1:3" ht="15.75" thickBot="1">
      <c r="A31" s="35" t="s">
        <v>221</v>
      </c>
      <c r="B31" s="148" t="s">
        <v>220</v>
      </c>
      <c r="C31" s="149"/>
    </row>
    <row r="32" spans="1:3" s="34" customFormat="1" ht="16.5" thickBot="1">
      <c r="A32" s="36">
        <v>10</v>
      </c>
      <c r="B32" s="153" t="s">
        <v>219</v>
      </c>
      <c r="C32" s="154"/>
    </row>
    <row r="33" spans="1:3" ht="15">
      <c r="A33" s="37" t="s">
        <v>218</v>
      </c>
      <c r="B33" s="155" t="s">
        <v>217</v>
      </c>
      <c r="C33" s="156"/>
    </row>
    <row r="34" spans="1:3" ht="15.75" thickBot="1">
      <c r="A34" s="35" t="s">
        <v>216</v>
      </c>
      <c r="B34" s="148" t="s">
        <v>215</v>
      </c>
      <c r="C34" s="149"/>
    </row>
    <row r="35" spans="1:3" s="34" customFormat="1" ht="16.5" thickBot="1">
      <c r="A35" s="36">
        <v>11</v>
      </c>
      <c r="B35" s="153" t="s">
        <v>214</v>
      </c>
      <c r="C35" s="154"/>
    </row>
    <row r="36" spans="1:3" ht="15">
      <c r="A36" s="37" t="s">
        <v>213</v>
      </c>
      <c r="B36" s="155" t="s">
        <v>212</v>
      </c>
      <c r="C36" s="156"/>
    </row>
    <row r="37" spans="1:3" ht="15.75" thickBot="1">
      <c r="A37" s="35" t="s">
        <v>211</v>
      </c>
      <c r="B37" s="148" t="s">
        <v>210</v>
      </c>
      <c r="C37" s="149"/>
    </row>
    <row r="38" spans="1:3" s="34" customFormat="1" ht="16.5" thickBot="1">
      <c r="A38" s="36">
        <v>12</v>
      </c>
      <c r="B38" s="153" t="s">
        <v>209</v>
      </c>
      <c r="C38" s="154"/>
    </row>
    <row r="39" spans="1:3" ht="15">
      <c r="A39" s="37" t="s">
        <v>208</v>
      </c>
      <c r="B39" s="155" t="s">
        <v>207</v>
      </c>
      <c r="C39" s="156"/>
    </row>
    <row r="40" spans="1:3" ht="15.75" thickBot="1">
      <c r="A40" s="35" t="s">
        <v>206</v>
      </c>
      <c r="B40" s="148" t="s">
        <v>205</v>
      </c>
      <c r="C40" s="149"/>
    </row>
    <row r="41" spans="1:3" s="34" customFormat="1" ht="16.5" thickBot="1">
      <c r="A41" s="36">
        <v>13</v>
      </c>
      <c r="B41" s="153" t="s">
        <v>204</v>
      </c>
      <c r="C41" s="154"/>
    </row>
    <row r="42" spans="1:3" ht="15">
      <c r="A42" s="37" t="s">
        <v>203</v>
      </c>
      <c r="B42" s="155" t="s">
        <v>202</v>
      </c>
      <c r="C42" s="156"/>
    </row>
    <row r="43" spans="1:3" ht="15.75" thickBot="1">
      <c r="A43" s="35" t="s">
        <v>201</v>
      </c>
      <c r="B43" s="148" t="s">
        <v>200</v>
      </c>
      <c r="C43" s="149"/>
    </row>
    <row r="44" spans="1:3" s="34" customFormat="1" ht="16.5" thickBot="1">
      <c r="A44" s="36">
        <v>14</v>
      </c>
      <c r="B44" s="153" t="s">
        <v>199</v>
      </c>
      <c r="C44" s="154"/>
    </row>
    <row r="45" spans="1:3" ht="15">
      <c r="A45" s="37" t="s">
        <v>198</v>
      </c>
      <c r="B45" s="155" t="s">
        <v>197</v>
      </c>
      <c r="C45" s="156"/>
    </row>
    <row r="46" spans="1:3" ht="15.75" thickBot="1">
      <c r="A46" s="6" t="s">
        <v>196</v>
      </c>
      <c r="B46" s="159" t="s">
        <v>195</v>
      </c>
      <c r="C46" s="151"/>
    </row>
    <row r="47" spans="1:3" ht="16.5" thickBot="1">
      <c r="A47" s="5">
        <v>15</v>
      </c>
      <c r="B47" s="146" t="s">
        <v>194</v>
      </c>
      <c r="C47" s="147"/>
    </row>
    <row r="48" spans="1:3" ht="15">
      <c r="A48" s="4" t="s">
        <v>193</v>
      </c>
      <c r="B48" s="160" t="s">
        <v>192</v>
      </c>
      <c r="C48" s="141"/>
    </row>
    <row r="49" spans="1:3" ht="15">
      <c r="A49" s="2" t="s">
        <v>191</v>
      </c>
      <c r="B49" s="161" t="s">
        <v>190</v>
      </c>
      <c r="C49" s="162"/>
    </row>
    <row r="50" spans="1:3" ht="15.75" thickBot="1">
      <c r="A50" s="6" t="s">
        <v>189</v>
      </c>
      <c r="B50" s="159" t="s">
        <v>188</v>
      </c>
      <c r="C50" s="151"/>
    </row>
    <row r="51" spans="1:3" ht="16.5" thickBot="1">
      <c r="A51" s="5">
        <v>16</v>
      </c>
      <c r="B51" s="146" t="s">
        <v>187</v>
      </c>
      <c r="C51" s="147"/>
    </row>
    <row r="52" spans="1:3" ht="15">
      <c r="A52" s="4" t="s">
        <v>186</v>
      </c>
      <c r="B52" s="160" t="s">
        <v>185</v>
      </c>
      <c r="C52" s="141"/>
    </row>
    <row r="53" spans="1:3" ht="15.75" thickBot="1">
      <c r="A53" s="6" t="s">
        <v>184</v>
      </c>
      <c r="B53" s="159" t="s">
        <v>183</v>
      </c>
      <c r="C53" s="151"/>
    </row>
    <row r="54" spans="1:3" ht="16.5" thickBot="1">
      <c r="A54" s="5">
        <v>17</v>
      </c>
      <c r="B54" s="146" t="s">
        <v>182</v>
      </c>
      <c r="C54" s="147"/>
    </row>
    <row r="55" spans="1:3" ht="15">
      <c r="A55" s="4" t="s">
        <v>181</v>
      </c>
      <c r="B55" s="160" t="s">
        <v>180</v>
      </c>
      <c r="C55" s="141"/>
    </row>
    <row r="56" spans="1:3" ht="15.75" thickBot="1">
      <c r="A56" s="2" t="s">
        <v>179</v>
      </c>
      <c r="B56" s="159" t="s">
        <v>178</v>
      </c>
      <c r="C56" s="151"/>
    </row>
    <row r="57" spans="1:3" ht="16.5" thickBot="1">
      <c r="A57" s="3">
        <v>18</v>
      </c>
      <c r="B57" s="164" t="s">
        <v>177</v>
      </c>
      <c r="C57" s="165"/>
    </row>
    <row r="58" spans="1:3" ht="15">
      <c r="A58" s="2" t="s">
        <v>176</v>
      </c>
      <c r="B58" s="160" t="s">
        <v>175</v>
      </c>
      <c r="C58" s="141"/>
    </row>
    <row r="59" spans="1:3" ht="15.75" thickBot="1">
      <c r="A59" s="2" t="s">
        <v>174</v>
      </c>
      <c r="B59" s="166" t="s">
        <v>173</v>
      </c>
      <c r="C59" s="167"/>
    </row>
    <row r="61" spans="1:3" ht="15">
      <c r="A61" s="163" t="s">
        <v>172</v>
      </c>
      <c r="B61" s="163"/>
      <c r="C61" s="163"/>
    </row>
    <row r="62" spans="1:3" ht="15">
      <c r="A62" s="163" t="s">
        <v>171</v>
      </c>
      <c r="B62" s="163"/>
      <c r="C62" s="163"/>
    </row>
    <row r="63" ht="15">
      <c r="B63"/>
    </row>
    <row r="64" ht="15">
      <c r="B64"/>
    </row>
    <row r="65" ht="15">
      <c r="B65"/>
    </row>
  </sheetData>
  <sheetProtection/>
  <mergeCells count="60">
    <mergeCell ref="A62:C62"/>
    <mergeCell ref="B57:C57"/>
    <mergeCell ref="B58:C58"/>
    <mergeCell ref="B59:C59"/>
    <mergeCell ref="B51:C51"/>
    <mergeCell ref="B52:C52"/>
    <mergeCell ref="B53:C53"/>
    <mergeCell ref="B54:C54"/>
    <mergeCell ref="B55:C55"/>
    <mergeCell ref="A61:C61"/>
    <mergeCell ref="B41:C41"/>
    <mergeCell ref="B42:C42"/>
    <mergeCell ref="B43:C43"/>
    <mergeCell ref="B44:C44"/>
    <mergeCell ref="B45:C45"/>
    <mergeCell ref="B56:C56"/>
    <mergeCell ref="B47:C47"/>
    <mergeCell ref="B48:C48"/>
    <mergeCell ref="B49:C49"/>
    <mergeCell ref="B50:C50"/>
    <mergeCell ref="B31:C31"/>
    <mergeCell ref="B32:C32"/>
    <mergeCell ref="B33:C33"/>
    <mergeCell ref="B34:C34"/>
    <mergeCell ref="B35:C35"/>
    <mergeCell ref="B46:C46"/>
    <mergeCell ref="B37:C37"/>
    <mergeCell ref="B38:C38"/>
    <mergeCell ref="B39:C39"/>
    <mergeCell ref="B40:C40"/>
    <mergeCell ref="B21:C21"/>
    <mergeCell ref="B22:C22"/>
    <mergeCell ref="B23:C23"/>
    <mergeCell ref="B24:C24"/>
    <mergeCell ref="B25:C25"/>
    <mergeCell ref="B36:C36"/>
    <mergeCell ref="B27:C27"/>
    <mergeCell ref="B28:C28"/>
    <mergeCell ref="B29:C29"/>
    <mergeCell ref="B30:C30"/>
    <mergeCell ref="B11:C11"/>
    <mergeCell ref="B12:C12"/>
    <mergeCell ref="B13:C13"/>
    <mergeCell ref="B14:C14"/>
    <mergeCell ref="B15:C15"/>
    <mergeCell ref="B26:C26"/>
    <mergeCell ref="B17:C17"/>
    <mergeCell ref="B18:C18"/>
    <mergeCell ref="B19:C19"/>
    <mergeCell ref="B20:C20"/>
    <mergeCell ref="B6:C6"/>
    <mergeCell ref="A2:B2"/>
    <mergeCell ref="B3:C3"/>
    <mergeCell ref="B4:C4"/>
    <mergeCell ref="B5:C5"/>
    <mergeCell ref="B16:C16"/>
    <mergeCell ref="B7:C7"/>
    <mergeCell ref="B8:C8"/>
    <mergeCell ref="B9:C9"/>
    <mergeCell ref="B10:C10"/>
  </mergeCells>
  <printOptions/>
  <pageMargins left="0.7" right="0.7" top="0.8629166666666667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RAO 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ASTAFIEVA Yuliya N.</dc:creator>
  <cp:keywords/>
  <dc:description/>
  <cp:lastModifiedBy>Светлана</cp:lastModifiedBy>
  <cp:lastPrinted>2015-12-28T12:07:45Z</cp:lastPrinted>
  <dcterms:created xsi:type="dcterms:W3CDTF">2013-03-20T06:43:18Z</dcterms:created>
  <dcterms:modified xsi:type="dcterms:W3CDTF">2015-12-28T12:07:58Z</dcterms:modified>
  <cp:category/>
  <cp:version/>
  <cp:contentType/>
  <cp:contentStatus/>
</cp:coreProperties>
</file>