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'Лист1'!$A$1:$Q$188</definedName>
  </definedNames>
  <calcPr fullCalcOnLoad="1"/>
</workbook>
</file>

<file path=xl/sharedStrings.xml><?xml version="1.0" encoding="utf-8"?>
<sst xmlns="http://schemas.openxmlformats.org/spreadsheetml/2006/main" count="1093" uniqueCount="481">
  <si>
    <t>№ п/п</t>
  </si>
  <si>
    <t>№ стр.
согласно ГКПЗ</t>
  </si>
  <si>
    <t>Форма
закупки</t>
  </si>
  <si>
    <t>Дата</t>
  </si>
  <si>
    <t>Повторные процедуры</t>
  </si>
  <si>
    <t>1</t>
  </si>
  <si>
    <t>3</t>
  </si>
  <si>
    <t>Примечание</t>
  </si>
  <si>
    <t>1.Эксплуатационные расходы</t>
  </si>
  <si>
    <t xml:space="preserve">план </t>
  </si>
  <si>
    <t xml:space="preserve">факт </t>
  </si>
  <si>
    <t>ВСЕГО:</t>
  </si>
  <si>
    <t>Экономическая эффективность закупок</t>
  </si>
  <si>
    <t xml:space="preserve">
</t>
  </si>
  <si>
    <t>сумма, тыс.руб</t>
  </si>
  <si>
    <t>примечание</t>
  </si>
  <si>
    <t>Наименование лота</t>
  </si>
  <si>
    <t>Временной интервал(*) официального объявления о начале процедур</t>
  </si>
  <si>
    <t>Планируемый способ закупки</t>
  </si>
  <si>
    <t xml:space="preserve"> Способ закупки</t>
  </si>
  <si>
    <t>Открытый запрос предложений</t>
  </si>
  <si>
    <t>7</t>
  </si>
  <si>
    <t>Поставка нефтепродуктов</t>
  </si>
  <si>
    <t>2</t>
  </si>
  <si>
    <t>4</t>
  </si>
  <si>
    <t>5</t>
  </si>
  <si>
    <t>6</t>
  </si>
  <si>
    <t>Открытый запрос цен</t>
  </si>
  <si>
    <t>Временной интервал начала и окончания поставки</t>
  </si>
  <si>
    <t>Закупка у единственного источника ОАО "ТНК-Столица"</t>
  </si>
  <si>
    <t>Закупка у единственного источника ОАО "ОГК-3"</t>
  </si>
  <si>
    <t xml:space="preserve">Закупка у единственного источника ОАО «Костромская сбытовая компания» </t>
  </si>
  <si>
    <t>Договор № 92-Ю/ТПК от 23.04.2008г., пролонгирован</t>
  </si>
  <si>
    <t>Договор № 23/ТПК/08 от 01.03.2008г. (пролонгирован); № 59/ТПК/09 от 06.04.2009г.</t>
  </si>
  <si>
    <t>Закупка у единственного источника ОАО «Водоканал КГРЭС»</t>
  </si>
  <si>
    <t>Закупка у единственного источника ООО "Техстройсервис"</t>
  </si>
  <si>
    <t>Договор № 60/ТПК/09 от 06.01.2009г.</t>
  </si>
  <si>
    <t xml:space="preserve">Договор № 231/ТПК/08 от 26.12.2008г. </t>
  </si>
  <si>
    <t>Закупка у единственного источника Администрация городского округа г. Волгореченск Костромской обл.</t>
  </si>
  <si>
    <t>Договор № 255/ВК/08 от 10.12.08; № 373/ВК/08 от 29.12.08 г.</t>
  </si>
  <si>
    <t>Договор № 21/ТПК/07 от 12.03.07г. (пролонгирован)</t>
  </si>
  <si>
    <t>Закупка у единственного источника ОАО "ЦентрТелеком"</t>
  </si>
  <si>
    <t xml:space="preserve">Договор № 9274 от 22.05.06 г.(пролонгирован) , № 4337 от 25.04.05 (пролонгирован); № 132/ТПК/09 от 20.08.09 г.  </t>
  </si>
  <si>
    <t>Закупка у единственного источника филиал ОАО "ОГК-3" "Костромская ГРЭС"</t>
  </si>
  <si>
    <t>сумма, тыс.руб.</t>
  </si>
  <si>
    <t xml:space="preserve">Закупка у единственного источника </t>
  </si>
  <si>
    <t>01 января 2010 31 декабря 2010 г.</t>
  </si>
  <si>
    <t>Договор № 143/ТПК/08 от 25.08.08 г. и 87/ТПК/09 от 16.04.09г. ОАО "ТНК-Столица"; № 27/ТПК/10 от 16.02.10 г ОАО "ТНК-Ярославль"</t>
  </si>
  <si>
    <t xml:space="preserve">Поставка теплоэнергии </t>
  </si>
  <si>
    <t>Поставка электроэнергии</t>
  </si>
  <si>
    <t>Приемка сточных вод</t>
  </si>
  <si>
    <t>Поставка питьевой воды</t>
  </si>
  <si>
    <t>Услуги аварийно-диспетчерской службы</t>
  </si>
  <si>
    <t>Договор № 181/ВК/05 от 29.12.05 г. (пролонгирован); № 374/ВК/08 от 29.12.08г.(пролонг.); 14/ВК/10 от 28.01.10 г.</t>
  </si>
  <si>
    <t>Эксплуатация, техническое обслуживание и ремонт лифтов</t>
  </si>
  <si>
    <t>Услуги автотехники</t>
  </si>
  <si>
    <t>Закупка у единственного источника ООО «Логика»</t>
  </si>
  <si>
    <t>Договор № 11/ТПК/10 от 01.01.10 г.</t>
  </si>
  <si>
    <t>Аренда объектов теплоснабжения</t>
  </si>
  <si>
    <t>Временное владение и пользование тепловых сетей, тепловых пунктов и узлов учета</t>
  </si>
  <si>
    <t>9</t>
  </si>
  <si>
    <t>10</t>
  </si>
  <si>
    <t>11</t>
  </si>
  <si>
    <t>Договор 09/ТПК/10 от 22.01.10 г.</t>
  </si>
  <si>
    <t>01 января 2010 31 октября 2010 г.</t>
  </si>
  <si>
    <t>Договор № 37 от 15.01.2009 г.</t>
  </si>
  <si>
    <t>12</t>
  </si>
  <si>
    <t>13</t>
  </si>
  <si>
    <t>ноябрь 2009 г.</t>
  </si>
  <si>
    <t>Предоставление услуг сотовой связи</t>
  </si>
  <si>
    <t>Предоставление услуг электросвязи и телематических служб</t>
  </si>
  <si>
    <t>Закупка у единственного источника ОАО "Вымпел- Коммуникации"</t>
  </si>
  <si>
    <t>Аренда земельного участка 38 кадастрового квартала г. Волгореченск, Костромская обл. (кадастровый № 44:32:010138:28)</t>
  </si>
  <si>
    <t>Закупка у единственного источника Территориальное управление Федерального агентства по управлению государственным имуществом по Костромской обл.</t>
  </si>
  <si>
    <t>Охрана и техническое обслуживание системы охранно-пожарной сигнализации</t>
  </si>
  <si>
    <t>8</t>
  </si>
  <si>
    <t>Аттестация рабочих мест</t>
  </si>
  <si>
    <t>14</t>
  </si>
  <si>
    <t>февраль 2010 г. 30 апреля 2010 г.</t>
  </si>
  <si>
    <t>Закупка сантехнических материалов</t>
  </si>
  <si>
    <t>Март 2010 г.</t>
  </si>
  <si>
    <t xml:space="preserve">Разработка  декларации пожарной безопасности производственных объектов </t>
  </si>
  <si>
    <t>Февраль 2010 г.</t>
  </si>
  <si>
    <t>Страхование гражданской ответственности за причинение вреда которые оказывают влияние объектов капитального стоительства</t>
  </si>
  <si>
    <t>нерегламентированная закупка</t>
  </si>
  <si>
    <t xml:space="preserve">Оказание услуг по обязательному страхованию гражданской ответственности (ОСАГО) </t>
  </si>
  <si>
    <t>июнь 2009 г.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</si>
  <si>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объекте.</t>
  </si>
  <si>
    <t>Оказание услуг по добровольному страхованию имущества предприятия</t>
  </si>
  <si>
    <t xml:space="preserve">Оказание услуг по медицинскому добровольному страхованию </t>
  </si>
  <si>
    <t>Услуги по испытанию электрооборудования и инструмента</t>
  </si>
  <si>
    <t>Услуги по испытанию грузоподъёмного  оборудования</t>
  </si>
  <si>
    <t>Услуги по обучению персонала</t>
  </si>
  <si>
    <t>Услуги по аттестации технологии сварки и специалистов сварочного производства</t>
  </si>
  <si>
    <t>Услуги по повышению квалификации ИТР (тепловые сети, вентиляция и кондиционирование воздуха, ОТ)</t>
  </si>
  <si>
    <t>январь 2010</t>
  </si>
  <si>
    <t xml:space="preserve">Услуги по повышению квалификации - проф. Бухгалтер, семинары по Бухгалтерскому учету и налогообложению, Правила безопасности дорожного движения на А/Т  </t>
  </si>
  <si>
    <t>Предоставление услуг связи</t>
  </si>
  <si>
    <t>Оказание информационных услуг с использованием экземпляра Консультант +</t>
  </si>
  <si>
    <t>Настройка и сопровождение программного продукта семейства 1С: Предприятие</t>
  </si>
  <si>
    <t>Сопровождение системы "Электронная отчетность"</t>
  </si>
  <si>
    <t>Обновление программного продукта "Сервер: расчет квартплаты конфигурация для 1С: предприятие 8"</t>
  </si>
  <si>
    <t>Сопровождение программного продукта по теплу</t>
  </si>
  <si>
    <t>Сопровождение программного продукта РИК "Стандарт" и Смета -"Багира"</t>
  </si>
  <si>
    <t>Консультативно- справочное обслуживание</t>
  </si>
  <si>
    <t>Закупка мебели</t>
  </si>
  <si>
    <t>Закупка производственного и хозяйственного инвентаря</t>
  </si>
  <si>
    <t>Закупка картриджей</t>
  </si>
  <si>
    <t>Закупка канцелярских товаров</t>
  </si>
  <si>
    <t>Подписка и литература</t>
  </si>
  <si>
    <t>Мойка автотранспорта</t>
  </si>
  <si>
    <t xml:space="preserve">Услуги по поверке приборов </t>
  </si>
  <si>
    <t>Аренда транспортного средства</t>
  </si>
  <si>
    <t xml:space="preserve">Услуги по уборке мусорокамер МКД </t>
  </si>
  <si>
    <t>Услуги по дератизации и дезинсекции МКД</t>
  </si>
  <si>
    <t>Техническое обслуживание приборов учета МКД</t>
  </si>
  <si>
    <t>Оказание услуг по проведению предрейсовых и послерейсовых медицинских осмотров водителей автотранспорта</t>
  </si>
  <si>
    <t>Услуги по проведению анализов воды водопроводной и контролю атмосферного воздуха и вредных веществ на источниках выбросов</t>
  </si>
  <si>
    <t>Закупка дорожных знаков</t>
  </si>
  <si>
    <t>Закупка герметизирующих устройств</t>
  </si>
  <si>
    <t>Закупка инструмента и приспособлений</t>
  </si>
  <si>
    <t>Закупка стропов текстильных</t>
  </si>
  <si>
    <t>Закупка инвентаря и приспособлений для газовой резки</t>
  </si>
  <si>
    <t>Закупка слесарного инструмента</t>
  </si>
  <si>
    <t>Закупка токарного инструмента</t>
  </si>
  <si>
    <t>Закупка хозяйственного инвентаря и приспособлений</t>
  </si>
  <si>
    <t>Закупка контрольно - измерительных приборов</t>
  </si>
  <si>
    <t>Закупка электротехнического материала</t>
  </si>
  <si>
    <t>февраль 2010</t>
  </si>
  <si>
    <t>Закупка насосов</t>
  </si>
  <si>
    <t>Закупка Электроинструмента</t>
  </si>
  <si>
    <t>Приобретение пропусков для въезда на территорию г. Волгореченска во время периода ежегодного закрытия дорог.</t>
  </si>
  <si>
    <t>март 2010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</si>
  <si>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 филиала ОАО «ОГК-3" «Костромская ГРЭС»</t>
  </si>
  <si>
    <t xml:space="preserve">Поставка труб,фасонных изделий в ППУ изоляции и материалов для изоляции стыков </t>
  </si>
  <si>
    <t>Поставка запорной арматуры</t>
  </si>
  <si>
    <t>Поставка труб общего назначения и фасонных изделий</t>
  </si>
  <si>
    <t>Поставка железо-бетонных изделий</t>
  </si>
  <si>
    <t>Ремонт помещений производственных баз ОАО "РСП ТПК КГРЭС"</t>
  </si>
  <si>
    <t>Запасные части для ремонта тракторов</t>
  </si>
  <si>
    <t>Запасные части для ремонта грузовых автомобилей</t>
  </si>
  <si>
    <t>Запасные части для ремонта легковых автомобилей</t>
  </si>
  <si>
    <t>Запасные части для ремонта экскаваторов</t>
  </si>
  <si>
    <t>Ремонт отмостки МКД № 8Б</t>
  </si>
  <si>
    <t>Закупка крепежных изделий</t>
  </si>
  <si>
    <t>Поставка Сжиженного газа</t>
  </si>
  <si>
    <t>15</t>
  </si>
  <si>
    <t>Поставка мини-трактора «Беларус 132Н»</t>
  </si>
  <si>
    <t>Оказание услуг по медицинскому осмотру</t>
  </si>
  <si>
    <t>Закупка у единственного источника МУЗ "Волгореченская городская больница"</t>
  </si>
  <si>
    <t>Распространение информации на рынке ценных бумаг</t>
  </si>
  <si>
    <t>Почтовые расходы</t>
  </si>
  <si>
    <t>Аренда земельного участка 25 кадастрового квартала г. Волгореченск, Костромская обл. (кадастровый № 44:32:020215:43)</t>
  </si>
  <si>
    <t>Договор № 91/ТПК/10 от 19.05.2010 г.; 75/ТПК/10 от 04.05.2010 г.</t>
  </si>
  <si>
    <t>ООО АЦ "Сплав" дог. № 13/ТПК/10 от 22.01.2010 г.,41/ТПК/10 от 16.03.2010 г., 66/ТПК/10 от 21.04.2010 г., № 67/ТПК/10 от 21.04.2010 г.</t>
  </si>
  <si>
    <t xml:space="preserve">ОАО "ОГК-3" Договор № 16729/ЦИТС/04 от 16.03.2004г., пролонгирован </t>
  </si>
  <si>
    <t>ОАО "ЦентрТелеком" дог. № 105/ТПК/08 от 20.05.2008г. (пролонгирован)</t>
  </si>
  <si>
    <t>ЗАО "Модис" дог. № 159/ТПК/08 от 01.09.2008г. (пролонгирован)</t>
  </si>
  <si>
    <t>Муниципальный многофункциональный центр, дог, № 162/ТПК/09 от 08.10.2009 г.</t>
  </si>
  <si>
    <t>ООО "АвтоЭко", дог. № 216/ТПК/08 от 15.12.2008 г.</t>
  </si>
  <si>
    <t>январь 2011</t>
  </si>
  <si>
    <t>01 февраля 2010 31 декабря 2010 г.</t>
  </si>
  <si>
    <t>Закупка Лакокрасочных изделий</t>
  </si>
  <si>
    <t>19</t>
  </si>
  <si>
    <t>01 марта 2010 30 ноября 2010 г.</t>
  </si>
  <si>
    <t>Закупка пиломатериалов</t>
  </si>
  <si>
    <t>Поставка Прокладочных материалов</t>
  </si>
  <si>
    <t>21</t>
  </si>
  <si>
    <t>Поставка Электродов</t>
  </si>
  <si>
    <t>22</t>
  </si>
  <si>
    <t>Поставка цеменно- кирпичной продукции</t>
  </si>
  <si>
    <t>23</t>
  </si>
  <si>
    <t>01 января 2010 31 марта 2010 г.</t>
  </si>
  <si>
    <t>01 марта 2010 31 декабря 2010 г.</t>
  </si>
  <si>
    <t>Заправка тонеров, картриджей</t>
  </si>
  <si>
    <t>Экспертиза промышленной безопасности объектов</t>
  </si>
  <si>
    <t>Стирка специальной одежды</t>
  </si>
  <si>
    <t>Сервисное обслуживание ЕК-18-30</t>
  </si>
  <si>
    <t>апрель 2010 май 2010 г.</t>
  </si>
  <si>
    <t>февраль 2010 г.  апрель 2010 г.</t>
  </si>
  <si>
    <t>март 2010 г.-май 2010 г.</t>
  </si>
  <si>
    <t>февраль 2010 декабрь 2010 г.</t>
  </si>
  <si>
    <t>февраль 2010г сентябрь 2010 г.</t>
  </si>
  <si>
    <t>март 2010 сентябрь 2010 г.</t>
  </si>
  <si>
    <t>Фактичекая потребность 1 квартала 2010 г</t>
  </si>
  <si>
    <t>Закупка у единственного источника ООО "Логика"</t>
  </si>
  <si>
    <t>Арматура и фитинги для сантехнических материалов</t>
  </si>
  <si>
    <t>Фаянсы и фасонные части к ним</t>
  </si>
  <si>
    <t>Сантехнические материалы</t>
  </si>
  <si>
    <t>ООО "Костромасанэнерго", дог. № 68/ТПК/09 от 09.04.09 г.</t>
  </si>
  <si>
    <t>ООО "Русский Софт" , дог. № 13/ТПК/06 от 10.01.2006 г.</t>
  </si>
  <si>
    <t xml:space="preserve">ООО "Тензор Электронная отчетность" , дог. № 55/ТПК/08 от 16.04.08 г. </t>
  </si>
  <si>
    <t>ООО "ЦОКС", Галлактика Информационных технологий"</t>
  </si>
  <si>
    <t>ФГУ "Костромской ЦСМ", дог. № 07/ТПК/10 от 22.01.10</t>
  </si>
  <si>
    <t>ООО "Альфамед", дог. № 53/ТПК/10 от 26.03.10 г.</t>
  </si>
  <si>
    <t>ОАО "Санаторий - Профилакторий КГРЭС", дог. № 183/ТПК/09 от 26.11.2009 г.</t>
  </si>
  <si>
    <t>Администрация городского округа г. Волгореченск Костромской обл., дог. № 875 от 05.05.2006 г.</t>
  </si>
  <si>
    <t>ООО "Костромагазресурс", дог. №17 от 11.01.2009 г.</t>
  </si>
  <si>
    <t>01 января 2010 г. 09 февраля 2010 г.</t>
  </si>
  <si>
    <t>16.02.2010 30.04.2010 г</t>
  </si>
  <si>
    <t>Закупка у единственного источника ООО "Частное охранное предприятие "СИнС-Кострома"</t>
  </si>
  <si>
    <t>Договор № 37/ТПК/10 от 03.03.2010 г.</t>
  </si>
  <si>
    <t>ООО "Юркон", Договор № 19/ТПК/10 от 03.02.2010г. № 81/ТПК/10 от 13.05.2010 г.</t>
  </si>
  <si>
    <t>Процедура проводилась в декабре 2009 года, по фактическим потребностям 1 квартала 2010 года (Протокол ЦЗО № 13 от 11.12.2009 г.); Смена поставщика услуг (Протокол ЦЗО № 8 от 04.07.2010 г.)</t>
  </si>
  <si>
    <t>Смена поставщика услуг (Протокол ЦЗО № 8 от 04.07.2010 г.)</t>
  </si>
  <si>
    <t xml:space="preserve">№ 108/ТПК/10 от 15.06.2010 г. Страховщиком Общества утвержден ОАО "СОГАЗ", выписка из протокола СД № 04-10 от 21.05.2010 г. </t>
  </si>
  <si>
    <t>ОАО "СОГАЗ", № 122/ТПК/10 от 01.07.2010 г.</t>
  </si>
  <si>
    <t>ОАО "СОГАЗ"</t>
  </si>
  <si>
    <t>ОАО "СОГАЗ", № 110/ТПК/10 от 25.06.2010 г.</t>
  </si>
  <si>
    <t>ОАО "СОГАЗ", № 121/ТПК/10 от 01.07.2010 г.</t>
  </si>
  <si>
    <t>Процедура проводилась в декабре 2009 года, по фактическим потребностям 1 квартала 2010 года (Протокол ЦЗО № 13 от 11.12.2009 г.); Отклонение факта от плана произошло за счет экономии, полученной при проведении закупочных процедур. Протокол ЦКК № 9 от 01.07.2010 г.</t>
  </si>
  <si>
    <t xml:space="preserve">Процедура проводилась в  2009 году, Утверждение страховщика и программы страховой защиты - 2010 год (Выписка из протокола СД № 04-10 от 21.05.2010 г.) </t>
  </si>
  <si>
    <t>Разрешение на организацию закупок по фактическим потребностям 1 квартала 2010 года (Протокол № 13 от 11.12.2009 г.); Фактичекая потребность 1 квартала 2010 г., в соответствии с договорами, Перераспределение финансирования внутри статьи (Протокол ЦЗО № 8 от 04.07.2010 г., протокол ЦКК № 9 от 01.07.2010 г.)</t>
  </si>
  <si>
    <t>Фактичекая потребность 1 квартала 2010 г. Перераспределение финансирования внутри статьи (Протокол № 9 от 01.07.2010 г.)</t>
  </si>
  <si>
    <t>Разрешение на организацию закупок по фактическим потребностям 1 квартала 2010 года (Протокол № 13 от 11.12.2009 г.); Фактичекая потребность 1 квартала 2010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</si>
  <si>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Перераспределение за счет финансирования внутри статьи КБК 21644 «Прочие услуги коммунального хозяйства» без увеличения общего лимита финансирования, в части закупки по лоту ГКПЗ «Услуги по уборке мусорокамер МКД». Фактичекая потребность 1 квартала 2010 г. (Протокол № 9 от 01.07.2010 г.)</t>
  </si>
  <si>
    <t>Дополнительная закупка, за счет экономии по статье КБК 21721 «Расходы по предупреждению заболеваний…», по лоту ГКПЗ «Аттестация рабочих мест». Фактичекая потребность 1 квартала 2010 г. (Протокол № 9 от 01.07.2010 г.)</t>
  </si>
  <si>
    <t>Корректировка перечня лота ГКПЗ «Закупка сантехнических материалов», перенос в разряд нерегламентированных (Протокол ЦКК № 9 от 01.07.2010 г.), Фактическая потребность 1 квартала 2010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</si>
  <si>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</si>
  <si>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Перераспределение финансирования внутри статьи КБК 21610 , без увеличения общего лимита финансирования, в части закупки по лоту ГКПЗ «Сопровождение программного продукта по теплу», № ГКПЗ 25, сумма закупки 71,4 тысяч рублей и в части лота «Обновление программного продукта «Сервер: расчет квартплаты конфигурация для 1С: предприятие 8» (Протокол ЦКК № 9 от 01.07.2010 г.), Фактичекая потребность 1 квартала 2010 г</t>
  </si>
  <si>
    <t>Перераспределение финансирования внутри статьи КБК 21610 , без увеличения общего лимита финансирования, в части закупки по лоту ГКПЗ «Сопровождение программного продукта по теплу», № ГКПЗ 25, сумма закупки 71,4 тысяч рублей и в части лота «Обновление программного продукта «Сервер: расчет квартплаты конфигурация для 1С: предприятие 8» (Протокол ЦКК № 9 от 01.07.2010 г.)</t>
  </si>
  <si>
    <t xml:space="preserve">Корректировка, по фактическим потребностям без увеличения общего лимита финансирования, сроков временного интервала официального объявления о начале нерегламентированных процедур, а так же временной интервал начала и окончания поставки (Протокол ЦКК № 9 от 01.07.2010 г.), Фактичекая потребность 1 квартала 2010 г. </t>
  </si>
  <si>
    <t>Изменение размера арендной платы (Протокол ЦЗО № 8 от 04.06.2010 г.)</t>
  </si>
  <si>
    <t>Разрешение на проведение закупки Протокол № 1 от 10.03.2010 г.</t>
  </si>
  <si>
    <t>Разрешение на проведение закупки Протокол № 1 от 10.03.2010 г.; Корректировка перечня лота ГКПЗ «Закупка сантехнических материалов», перенос в разряд нерегламентированных (Протокол ЦКК № 9 от 01.07.2010 г.)</t>
  </si>
  <si>
    <t>июль 2010/ июль 2011</t>
  </si>
  <si>
    <t>июнь 2010/ июнь 2011</t>
  </si>
  <si>
    <t>Разрешение на проведение закупки Протокол ЦЗО № 4 от 10.03.2010 г.</t>
  </si>
  <si>
    <t>Охрана объектов</t>
  </si>
  <si>
    <t>Закупка у единственного источника ОВО при ОВД по городскому округу город Волгореченск Костромской области</t>
  </si>
  <si>
    <t>июнь 2010 г.</t>
  </si>
  <si>
    <t>01.06.2010 по 31.12.2010 г.</t>
  </si>
  <si>
    <t>Договор 100/ТПК/10 от 01.06.2010</t>
  </si>
  <si>
    <t>не планировалась</t>
  </si>
  <si>
    <t>Закупка у единственного источника Иванюк В.А.</t>
  </si>
  <si>
    <t>Закупка у единственного источника Ткачев О.Б.</t>
  </si>
  <si>
    <t>Закупка у единственного источника ФГУП "Охрана" МВД России по Костромской оласти</t>
  </si>
  <si>
    <t>85/ТПК/10 от 13.05.2010,</t>
  </si>
  <si>
    <t>май 2010 г.</t>
  </si>
  <si>
    <t>01.05.2010 по 31.12.2010 г.</t>
  </si>
  <si>
    <t>13.05.2010 по 31.12.2010 г.</t>
  </si>
  <si>
    <t>по счетам</t>
  </si>
  <si>
    <t>с 25.05.2010 по 10.06.2010</t>
  </si>
  <si>
    <t>ООО "Центр" 90/ТПК/10 от 19.05.2010</t>
  </si>
  <si>
    <t>ОАО "ОГК-3", дог. № 109/ТПК/10 от 15.06.2010</t>
  </si>
  <si>
    <t>б/договора ОАО "Ремсервис КГРЭС"</t>
  </si>
  <si>
    <t>ЧОУП РОЦ "Фелица"№ 06/ТПК/10 от 18.01.2010 г.;по счетам - Знание России; Костромской областной центр энергетики № 54/ТПК/10;137/ТПК/10;107/ТПК/10;138/ТПК/10</t>
  </si>
  <si>
    <t xml:space="preserve">ОАО "ОГК-3", дог. № 16/ТПК/10 от 02.02.2010 г.; ООО "Костромской областной центр энергетики" № 54/ТПК/10 от 26.03.2010 г.; </t>
  </si>
  <si>
    <t>АНОО "Образовательный центр "Золотой фонд", дог. № 40/ТПК/10 от 11.03.2010 г. ООО "Эксперт"</t>
  </si>
  <si>
    <t>ООО "Интерьер", ООО "Свирель"</t>
  </si>
  <si>
    <t>ООО "НПП Технологии торговли" Договор № 74/ТПК/10 от 04.05.2010 г.</t>
  </si>
  <si>
    <t>Частухин Д.А.Договор № 43/ТПК/09, ООО "Радуга ТПК"</t>
  </si>
  <si>
    <t>ООО "Интеллект корпоративные системы" по счетам</t>
  </si>
  <si>
    <t>ИП Перелыгина Т.В. Договор № 179/ВК/09; Абакумов,Скакун Н.Н., Степанова Н.Н.  - по счетам</t>
  </si>
  <si>
    <t>сервисПресса; ООО "ЦОКС"; Издательство новосмти теплоснабжения - по счетам</t>
  </si>
  <si>
    <t>Нагорова О.В. Договор № 184/ТПК/08 от 27.10.08 г.</t>
  </si>
  <si>
    <t>ОАО "МРСК Центра" Договор № 58/ТПК/10 от 09.04.2010</t>
  </si>
  <si>
    <t>ООО "Центр гигиены и эпидемиологии в Костромской области", дог. № 62/ТПК/08 от 23.04.10 г.; ГУ "Костромская областная ветеринарная лаборатория" Договор № 48/ТПК/10 от 22.03.2010</t>
  </si>
  <si>
    <t>ООО "Пласто" Договор № 59/ТПК/10 от 13.04.2010; ООО "Сатурн" - по счетам</t>
  </si>
  <si>
    <t>ООО "Орко", дог. № 08/ТПК/10 от 22.01.10 г. ; ООО ТД "Стрателия" - по счету</t>
  </si>
  <si>
    <t>Лачинов А.С. Договор № 93/ТПК/10 от 26.05.2010</t>
  </si>
  <si>
    <t>ООО "БалтСтропКанат" - по счету</t>
  </si>
  <si>
    <t>ООО "Президент-Нева" Энергетический центр" Договор № 04/ТПК/10 от 13.01.2010</t>
  </si>
  <si>
    <t>ООО "ОРКО" Договор 08/ТПК/10 от 22.01.2010; ООО "Кенгуру-Все для дома", ООО "Вектор",С.А. Серов, Е.А. Славина - по счетам.</t>
  </si>
  <si>
    <t>ООО "Талисман", ЗАО "Странс-Альянс" - по счетам</t>
  </si>
  <si>
    <t>ООО "Север" - по счетам</t>
  </si>
  <si>
    <t>ООО "Проминструмент 44" Договор № 69/ТПК/10 от 30.04.10 г.; ООО "Электротехника" Договор № 40/ТПК/09</t>
  </si>
  <si>
    <t>по счету</t>
  </si>
  <si>
    <t>ЗАО "Агенство экономической информации "райм-Тасс", Почта России - по счетам</t>
  </si>
  <si>
    <t xml:space="preserve">Почта России </t>
  </si>
  <si>
    <t>апрель 2010 октябрь 2010 г.</t>
  </si>
  <si>
    <t>ООО "Смит-Ярцево" Договор № 71/ТПК/10 от 04.05.2010</t>
  </si>
  <si>
    <t>ООО "Дор-Строй" Договор № 70/ТПК/10 от 30.04.2010</t>
  </si>
  <si>
    <t>май 2010            июль 2010 г.</t>
  </si>
  <si>
    <t>июнь 2010 сентябрь 2010</t>
  </si>
  <si>
    <t>ООО "Центртепломонтаж" Договор № 102/ТПК/10 от 07.06.2010</t>
  </si>
  <si>
    <t>апрель 2010 июнь 2010</t>
  </si>
  <si>
    <t>ООО "АВИС-АРМ" Договор № 68/ТПК/10 от 23.04.2010</t>
  </si>
  <si>
    <t>ЗАО ТД "Уралтрубосталь" Договор № 86/ТПК/10 от 13.05.2010</t>
  </si>
  <si>
    <t>апрель-июнь 2010</t>
  </si>
  <si>
    <t>ООО "СПЕЦМОНТАЖ" Договор № 73/ТПК/10 от 04.05.2010</t>
  </si>
  <si>
    <t>Житкова М.М. Договор № 19/ТПК/09; Барановская - по счетам</t>
  </si>
  <si>
    <t>Гудзенко В.А., Иванов В.А., Курилов О.Г., Дубинин Н.П. - по счетам; Тощаков В.В. Договор № 20/ТПК/09</t>
  </si>
  <si>
    <t>ООО ТЦ "Стройдормашсервис" Договор № 18/ТПК/09</t>
  </si>
  <si>
    <t>ООО "РТИ-Сервис" - по счету</t>
  </si>
  <si>
    <t>Кенгуру-Опт - по счетам</t>
  </si>
  <si>
    <t>Бисеров А.И. - по счетам</t>
  </si>
  <si>
    <t>Услуги по сбору, вывозу и утилизации твердых бытовых отходов</t>
  </si>
  <si>
    <t>июнь-декабрь 2010 г.</t>
  </si>
  <si>
    <t>МП "Коммунальщик" Договор № 99/ТПК/09</t>
  </si>
  <si>
    <t>Проведение экспертизы "Нормативов технологических потерь при передаче тепловой энергии на 2011 год"</t>
  </si>
  <si>
    <t>июнь 2010</t>
  </si>
  <si>
    <t>ОАО "ИЦ ЕЭС" Договор № 131/ТПК/10 от 02.08.2010</t>
  </si>
  <si>
    <t>Аудиторские услуги</t>
  </si>
  <si>
    <t>Прохождение ежегодного государственного технического осмотра автотехники</t>
  </si>
  <si>
    <t>апрель-декабрь 2010</t>
  </si>
  <si>
    <t>Закупка стекла</t>
  </si>
  <si>
    <t>май 2010           декабрь 2010 г.</t>
  </si>
  <si>
    <t>Ремонт тепловой изоляции трубопроводов тепловых сетей</t>
  </si>
  <si>
    <t>апрель</t>
  </si>
  <si>
    <t>Согласована Протоколом ЦЗО № 5 от 21.04.10 г.</t>
  </si>
  <si>
    <t>июнь 2010 август 2010</t>
  </si>
  <si>
    <t>Ремонт кровли</t>
  </si>
  <si>
    <t>июнь - сентябрь 2010</t>
  </si>
  <si>
    <t>ООО "Техстройсервис плюс" Договор № 111/ТПК/10 от 30.06.2010</t>
  </si>
  <si>
    <t>Закупка металлопроката</t>
  </si>
  <si>
    <t>16</t>
  </si>
  <si>
    <t>апрель 2010</t>
  </si>
  <si>
    <t>ООО "Сталь-Трейд Кострома" по счету</t>
  </si>
  <si>
    <t>Поставка запасных частей и оборудования</t>
  </si>
  <si>
    <t>17</t>
  </si>
  <si>
    <t>май-ноябрь 2010</t>
  </si>
  <si>
    <t>Закупка Теплоизоляционной конструкции</t>
  </si>
  <si>
    <t>18</t>
  </si>
  <si>
    <t>ЗАО "СТУ" Договор 72/ТПК/10 от 04.05.2010</t>
  </si>
  <si>
    <t>Поставка Сальниковой набивки</t>
  </si>
  <si>
    <t>20</t>
  </si>
  <si>
    <t>Поставка Песка</t>
  </si>
  <si>
    <t>24</t>
  </si>
  <si>
    <t>не проводлась</t>
  </si>
  <si>
    <t>Поставка щебня</t>
  </si>
  <si>
    <t>25</t>
  </si>
  <si>
    <t>Восстановление стыков стеновых понелей МКД № 35</t>
  </si>
  <si>
    <t>26</t>
  </si>
  <si>
    <t>Поставка машины вакуумной  КО -515А (КАМАЗ 4308-1016)</t>
  </si>
  <si>
    <t>1265,0</t>
  </si>
  <si>
    <t>не состоялся</t>
  </si>
  <si>
    <t>Покупка автотехники автокран КАМАЗ 53213</t>
  </si>
  <si>
    <t>428,0</t>
  </si>
  <si>
    <t>май</t>
  </si>
  <si>
    <t xml:space="preserve"> согласовано  Протоколом ЦКО № 7 от 20.05.2010 г.</t>
  </si>
  <si>
    <t>Поставка грузового самосвала КАМАЗ- 5511</t>
  </si>
  <si>
    <t>Закупка у единственного источника         ОАО "ОГК-3"</t>
  </si>
  <si>
    <t>Закупка у единственного источника        ОАО "ОГК-3"</t>
  </si>
  <si>
    <t>35,6</t>
  </si>
  <si>
    <t>Непроведение закупки согласовано Протоколом № 8 от 04.06.2010 г.</t>
  </si>
  <si>
    <t>ООО "паллант" 103/ТПК/10</t>
  </si>
  <si>
    <t>Согласовано Протоколом ЦКК № 5 от 21.04.10 г.</t>
  </si>
  <si>
    <t>Поставка металлопроката (15 квартал)</t>
  </si>
  <si>
    <t>Поставка запорной арматуры (15 квартал)</t>
  </si>
  <si>
    <t>ООО "МеталлГарант" 101/ТПК/10 (Дополнительное соглашение)</t>
  </si>
  <si>
    <t>Поставка труб и фасонных изделий трубопроводов (15 квартал)</t>
  </si>
  <si>
    <t xml:space="preserve">ООО "МеталлГарант" 104/ТПК/10 </t>
  </si>
  <si>
    <t>МП "Коммунальщик" по счетам</t>
  </si>
  <si>
    <t>налог</t>
  </si>
  <si>
    <t>ООО "Севинтек-Центр" Договор № 125/ТПК/10 от 21.07.2010; ОАО "Ремсервис" Договор № 146/ТПК/10</t>
  </si>
  <si>
    <t>МУЗ "Волгореченская городская больница" Договор № 92/ТПК/10</t>
  </si>
  <si>
    <t>-428,0</t>
  </si>
  <si>
    <t>-35,6</t>
  </si>
  <si>
    <t>Экономическая эффективность по отдельным позициям отсутствует, т.к. сравниваются несопоставимые периоды (план-годовая стоимость, факт - стоимость за первое полугодие)</t>
  </si>
  <si>
    <t>Теле/радио услуги</t>
  </si>
  <si>
    <t>Волгореченское телевидение по счету</t>
  </si>
  <si>
    <t>Генеральный директор ОАО "РСП ТПК КГРЭС"</t>
  </si>
  <si>
    <t>________________ М.В. Езжев</t>
  </si>
  <si>
    <r>
      <t xml:space="preserve">УТВЕРЖДЕНО        </t>
    </r>
    <r>
      <rPr>
        <sz val="10"/>
        <rFont val="Arial Cyr"/>
        <family val="0"/>
      </rPr>
      <t xml:space="preserve">                                                                  </t>
    </r>
  </si>
  <si>
    <r>
      <t xml:space="preserve">СОГЛАСОВАНО      </t>
    </r>
    <r>
      <rPr>
        <sz val="10"/>
        <rFont val="Arial Cyr"/>
        <family val="0"/>
      </rPr>
      <t xml:space="preserve">                                                                                                    </t>
    </r>
  </si>
  <si>
    <t xml:space="preserve">Замсеститель директора по общим вопросам филиала ОАО "ОГК-3" "Костромская ГРЭС" </t>
  </si>
  <si>
    <t>________________ В.В. Блинов</t>
  </si>
  <si>
    <t>поставка сапецодежды</t>
  </si>
  <si>
    <t>110,0</t>
  </si>
  <si>
    <t>июль 2010</t>
  </si>
  <si>
    <t>октябрь</t>
  </si>
  <si>
    <t>ООО "Спецодежда" Договор № 177/ТПК/10 от 12.11.2010</t>
  </si>
  <si>
    <t>поставка оргтехники</t>
  </si>
  <si>
    <t>125,0</t>
  </si>
  <si>
    <t>сентябрь 2010</t>
  </si>
  <si>
    <t>сентябрь - декабрь</t>
  </si>
  <si>
    <t xml:space="preserve">Услуги по проведению визуального и ультразвукового контроля качества сварных соединений трубопроводов тепловых сетей  </t>
  </si>
  <si>
    <t>Замеры сопротивления электроизоляции в зданиях МКД</t>
  </si>
  <si>
    <t>Изоляция труб МКД: 8А, 8Б, 8В, 58, 35</t>
  </si>
  <si>
    <t>27</t>
  </si>
  <si>
    <t>апрель 2011</t>
  </si>
  <si>
    <t>апрель-декабрь 2011</t>
  </si>
  <si>
    <t>ОАО "Ремсервис" Договор № 146/ТПК/10</t>
  </si>
  <si>
    <t>Итого: Эксплуатационные расходы (4 кв. 2009 г.)</t>
  </si>
  <si>
    <t>Итого: Эксплуатационные расходы 2010 г.</t>
  </si>
  <si>
    <t>0</t>
  </si>
  <si>
    <t>Итого: Расходы на ремонт</t>
  </si>
  <si>
    <t>Итого: Инвестиционная программа</t>
  </si>
  <si>
    <t>Итого: Прочие расходы (4 кв. 2009 года)</t>
  </si>
  <si>
    <t>Итого: Прочие расходы</t>
  </si>
  <si>
    <t>изменение способа закупки согласовано Протоколом ЦКК № 20 от 03.11.10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</si>
  <si>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 Увеличение закупки согласовано Протоколом ЦКК № 12 от 01.09.2010 г.</t>
  </si>
  <si>
    <t>Непроведение  закупки согласовано Протоколом ЦКК № 20 от 03.11.2010 г.</t>
  </si>
  <si>
    <t>август 2010 г.</t>
  </si>
  <si>
    <t>Изменение способа  закупки согласовано Протоколом ЦКК № 20 от 03.11.2010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</si>
  <si>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г.</t>
  </si>
  <si>
    <t>поставка в 4 квартале</t>
  </si>
  <si>
    <t>п. 50. Эксплуатационные расходы: Экономическая эффективность отсутствует, т.к. в штат взят сотрудник, который выполняет данный вид работ.</t>
  </si>
  <si>
    <t>п. 102.  Инвестиционная программа: Экономическая эффективность частично отсутствует, т.к. закупка была перенесена на 4 кваратал.</t>
  </si>
  <si>
    <t>п. 101. Инвестиционная программа: Экономическая эффективность частично отсутствует, т.к. за счет перераспределения по другим лотам (покупка автотехники у ОАО "ОГК-3")</t>
  </si>
  <si>
    <t>ООО "Аудиторская фирма "Консультант Аудит" 173/ТПК/10 от 28.10.2010</t>
  </si>
  <si>
    <t>ноябрь 2010 - март 2011</t>
  </si>
  <si>
    <t>Договор № 05/ТПК/10 от 13.01.2010г. ООО "ВАКБ"</t>
  </si>
  <si>
    <t>ООО "Техстройсервис плюс" Договор № 111/ТПК/10 от 30.06.2011</t>
  </si>
  <si>
    <t>Увеличение закупки согласовано Протоколам ЦКК № 11 от 18.08.2010 г. .</t>
  </si>
  <si>
    <t>Увеличение закупки согласовано Протоколам ЦКК № 12 от 01.09.2010 г.</t>
  </si>
  <si>
    <t>Александров,Курилов О.Г. - по счетам; ООО ТФК "Мотордеталь-Кострома" Договор № 14/ТПК/10 от 22.01.2010; Тощаков</t>
  </si>
  <si>
    <t>52,28930</t>
  </si>
  <si>
    <t>декабрь 2010</t>
  </si>
  <si>
    <t>ООО "паллант" 103/ТПК/10 по счету</t>
  </si>
  <si>
    <t>Разрешение на проведение закупки (протокол ЦЗО № 1 от 10.03.2010 г.). Перенос закупки (Протокол ЦЗО № 8 от 04.06.2010 г.) Увеличение закупки согласовано Протоколом ЦКК № 27 от 26.11.10 г.</t>
  </si>
  <si>
    <t>Отчет об исполнении Годовой комплексной программы закупок ОАО "РСП ТПК КГРЭС" за  2010 г.</t>
  </si>
  <si>
    <t>Оказание комплекса услуг, связанных с оценкой рыночной стоимости Экскаватора гусеничного ЭО-4225 А</t>
  </si>
  <si>
    <t>ноябрь 2010 г.</t>
  </si>
  <si>
    <t>ООО "Аудит-Центр"</t>
  </si>
  <si>
    <t>Проведение закупки согласовано Протоколом ЦКК № 17 от 02.11.2010 г.</t>
  </si>
  <si>
    <t xml:space="preserve">ООО "Костромасанэнерго", дог. № </t>
  </si>
  <si>
    <t>Выполнение работ по обрезке кустарников вдоль теплотрасс</t>
  </si>
  <si>
    <t>Монтаж изделий ПВХ</t>
  </si>
  <si>
    <t>Согласовано Протоколом ЦКК № 20 от 03.11.10 г.</t>
  </si>
  <si>
    <t>ООО "КостромаДиагностика", дог. № 38/ТПК/10 от 01.02.10 г; ООО "Промдиагностика" ООО "Мир Безопасности" по счету.</t>
  </si>
  <si>
    <t>Выполнение работ по ремонту помещений производственной базы ОАО «РСП ТПК КГРЭС</t>
  </si>
  <si>
    <t>ООО "Ремсервис"</t>
  </si>
  <si>
    <t>ООО "МастерПрофи"</t>
  </si>
  <si>
    <t>Поставка жалюзи</t>
  </si>
  <si>
    <t>Проведение закупки согласовано Протоколом ЦКК № 30 от 17.12.2010 г.</t>
  </si>
  <si>
    <t>Поставка офисной мебели</t>
  </si>
  <si>
    <t>декабрь 2011</t>
  </si>
  <si>
    <t>ООО "Свирель" Договор № 203/ТПК/10 от 28.02.2010 г.</t>
  </si>
  <si>
    <t>Поставка оргтехники</t>
  </si>
  <si>
    <r>
      <t xml:space="preserve">Поставка </t>
    </r>
    <r>
      <rPr>
        <sz val="12"/>
        <rFont val="Times New Roman"/>
        <family val="1"/>
      </rPr>
      <t>бытовой техники и хозтоваров</t>
    </r>
  </si>
  <si>
    <t>Капитальный ремонт компьютерной локальной сети</t>
  </si>
  <si>
    <t xml:space="preserve">Согласовано Протоколом ЦКК № 32 от 31.12.10 г. </t>
  </si>
  <si>
    <t>Поставка мойки высокого давления KARCHER K 7.91 MD (1.398-800)</t>
  </si>
  <si>
    <t>Создание интернет-сайта ОАО «РСП ТПК КГРЭС</t>
  </si>
  <si>
    <t>Федотов</t>
  </si>
  <si>
    <t>Техника охрана</t>
  </si>
  <si>
    <t>Поставка труб из высокопрочного чугуна с шаровидным графитом</t>
  </si>
  <si>
    <t>ООО "ЦОМС"</t>
  </si>
  <si>
    <t>Поставка кондиционеров</t>
  </si>
  <si>
    <t>46,342</t>
  </si>
  <si>
    <t xml:space="preserve"> согласовано  Протоколом ЦКО № 8 от 04.06.2010 г.</t>
  </si>
  <si>
    <t>Проведение закупки согласовано Протоколом ЦКК № 32 от 31.12.2010 г.</t>
  </si>
  <si>
    <t xml:space="preserve">Согласовано Протоколом ЦКК № 18 от 02.11.10 г. </t>
  </si>
  <si>
    <t>Договор № 124/ТПК/09 (пролонг.)</t>
  </si>
  <si>
    <t>1.1.</t>
  </si>
  <si>
    <t>14.1.</t>
  </si>
  <si>
    <t>15.1.</t>
  </si>
  <si>
    <t>15.2.</t>
  </si>
  <si>
    <t>15.3.</t>
  </si>
  <si>
    <t>Увеличение закупки согласовано Протоколом ЦКк № 10 от 30.07.10 г.</t>
  </si>
  <si>
    <t>Протокол ЦКК № 10 от 30.07.10г.</t>
  </si>
  <si>
    <t>Изменение способа закупки и увеличение стоимости лота Протокол ЦКК № 10 от 30.07.10г.</t>
  </si>
  <si>
    <t>Перераспределение финансирования внутри статьи КБК 21644, без увеличения общего лимита финансирования, в части закупки по лоту ГКПЗ "Услуги по уборке мусорокамер МКД" в счет статьи"Экспертиза промышленной безопасности объектов" Протоколом ЦКК № 9 от 01.07.2010 г.</t>
  </si>
  <si>
    <t>76.1.</t>
  </si>
  <si>
    <t>78.1.</t>
  </si>
  <si>
    <t>80.1.</t>
  </si>
  <si>
    <t>81.1.</t>
  </si>
  <si>
    <t>81.2.</t>
  </si>
  <si>
    <t xml:space="preserve">Согласовано Протоколом ЦКК № 15  от 26.10.10 г. </t>
  </si>
  <si>
    <t>октябрь 2010 г.</t>
  </si>
  <si>
    <t>-46,34</t>
  </si>
  <si>
    <t>п. 1,2,7,12,14,16,23,27,28,36,38,39,44,46,50,52,56,59,61,65,67,69,72,73,74,75,77,90 Экономическая эффективность отсутствует, т.к. за счет перераспределения по другим лотам.</t>
  </si>
  <si>
    <t>Разрешение на проведение закупки Протокол ЦЗО №4 от 10.03.2010 г.</t>
  </si>
  <si>
    <t>8.1.</t>
  </si>
  <si>
    <t>8.2.</t>
  </si>
  <si>
    <t>8.3.</t>
  </si>
  <si>
    <t>8.4.</t>
  </si>
  <si>
    <t>8.5.</t>
  </si>
  <si>
    <t>Договор 77/ТПК/10 от 04.05.2010, 98/ТПК/10, 114/ТПК/10, 129/ТПК/10</t>
  </si>
  <si>
    <t>Договор 78/ТПК/10 от 04.05.2010, 99/ТПК/10, 115/ТПК/10, 128/ТПК/10</t>
  </si>
  <si>
    <t>ИП Рыжук Галина Александровна Договор № 205/ТПК/10 от 28.02.2010 г.</t>
  </si>
  <si>
    <t>ООО "Свирель" Договор № 203/ТПК/10 от 28.12.2010 г.</t>
  </si>
  <si>
    <t>Филаретов Договор № 24/ТПК/11 от 04.02.2011 г.</t>
  </si>
  <si>
    <t>ООО "Свирель" Договор № 204/ТПК/10 от 28.12.2010 г.</t>
  </si>
  <si>
    <t>Исп.: Силимянкина О.Н.</t>
  </si>
  <si>
    <t xml:space="preserve">Заместитель генерального директора по общим вопросам </t>
  </si>
  <si>
    <t>Е.А. Силимянкина</t>
  </si>
  <si>
    <t>тел.: 3-14-92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</si>
  <si>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 Увеличение закупки согласовано Протоколом ЦКК № 10 от 30.07.2010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</si>
  <si>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г. Увеличение закупки согласовано Протоколом ЦКК № 10 от 30.07.2010 г.</t>
  </si>
  <si>
    <t>Увеличение закупки согласовано Протоколом ЦКК № 10 от 30.07.2010 г.</t>
  </si>
  <si>
    <t>75.1.</t>
  </si>
  <si>
    <t>Разрешение на проведение закупки Протокол ЦЗО №11 от 18.08.2010 г.Увеличение закупки согласовано Протоколом ЦКК № 10 от 30.07.2010 г.</t>
  </si>
  <si>
    <t>Расходы, предусмотренные Бизнес Планом Общества на 2010 г., Разрешение на организацию закупок (Протокол ЦЗО № 2 от 11.02.2010 г., Протокол КК № 1 от 21.01.2010 г.);  Фактичекая потребность 1 квартала 2010 г.Увеличение закупки согласовано Протоколом ЦКК № 10 от 30.07.2010 г.</t>
  </si>
  <si>
    <t>Корректировка, по фактическим потребностям без увеличения общего лимита финансирования, сроков временного интервала официального объявления о начале нерегламентированных процедур, а так же временной интервал начала и окончания поставки (Протокол ЦКК № 9 от 01.07.2010 г.), Фактичекая потребность 1 квартала 2010 г. Увеличение закупки согласовано ПротоколомЦКК № 10 от 30.07.2010 г..</t>
  </si>
  <si>
    <t>Корректировка, по фактическим потребностям без увеличения общего лимита финансирования, сроков временного интервала официального объявления о начале нерегламентированных процедур, а так же временной интервал начала и окончания поставки (Протокол ЦКК № 9 от 01.07.2010 г.), Фактичекая потребность 1 квартала 2010 г. Увеличение закупки согласовано Протоколом ЦКК № 10 от 30.07.2010 г..</t>
  </si>
  <si>
    <t>Проведение закупки согласовано Протоколом ЦКК № 10 от 30.07.2010 г.</t>
  </si>
  <si>
    <t>Непроведение  закупки согласовано Протоколом ЦКК № 10 от 30.07.2010 г.</t>
  </si>
  <si>
    <t xml:space="preserve">Согласовано Протоколом ЦКК № 16 от 26.11.10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</si>
</sst>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E+00"/>
    <numFmt numFmtId="165" formatCode="#,##0;[Red]#,##0"/>
    <numFmt numFmtId="166" formatCode="0;[Red]0"/>
    <numFmt numFmtId="167" formatCode="#,##0.00;[Red]#,##0.00"/>
    <numFmt numFmtId="168" formatCode="d/m"/>
    <numFmt numFmtId="169" formatCode="#,##0.0;[Red]#,##0.0"/>
    <numFmt numFmtId="170" formatCode="#,##0.00&quot;р.&quot;"/>
    <numFmt numFmtId="171" formatCode="[$-419]mmmm\ yyyy;@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#,##0.0"/>
    <numFmt numFmtId="180" formatCode="#,##0.0_р_."/>
    <numFmt numFmtId="181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179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179" fontId="1" fillId="0" borderId="1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49" fontId="1" fillId="0" borderId="11" xfId="53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7" xfId="0" applyNumberFormat="1" applyFont="1" applyFill="1" applyBorder="1" applyAlignment="1">
      <alignment horizontal="center" vertical="center" wrapText="1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71" fontId="1" fillId="0" borderId="12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49" fontId="1" fillId="0" borderId="10" xfId="53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4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 applyProtection="1">
      <alignment vertical="center" wrapText="1"/>
      <protection locked="0"/>
    </xf>
    <xf numFmtId="2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73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vertical="center" wrapText="1"/>
    </xf>
    <xf numFmtId="173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vertical="center" wrapText="1"/>
      <protection locked="0"/>
    </xf>
    <xf numFmtId="2" fontId="2" fillId="33" borderId="10" xfId="53" applyNumberFormat="1" applyFont="1" applyFill="1" applyBorder="1" applyAlignment="1" applyProtection="1">
      <alignment vertical="center" wrapText="1"/>
      <protection locked="0"/>
    </xf>
    <xf numFmtId="179" fontId="2" fillId="33" borderId="10" xfId="0" applyNumberFormat="1" applyFont="1" applyFill="1" applyBorder="1" applyAlignment="1">
      <alignment horizontal="center" vertical="center"/>
    </xf>
    <xf numFmtId="49" fontId="1" fillId="0" borderId="10" xfId="53" applyNumberFormat="1" applyFont="1" applyFill="1" applyBorder="1" applyAlignment="1" applyProtection="1">
      <alignment vertical="center" wrapText="1"/>
      <protection locked="0"/>
    </xf>
    <xf numFmtId="49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17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 locked="0"/>
    </xf>
    <xf numFmtId="49" fontId="1" fillId="0" borderId="19" xfId="53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53" applyNumberFormat="1" applyFont="1" applyFill="1" applyBorder="1" applyAlignment="1" applyProtection="1">
      <alignment horizontal="left" vertical="center" wrapText="1"/>
      <protection locked="0"/>
    </xf>
    <xf numFmtId="173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171" fontId="1" fillId="0" borderId="13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3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9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7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left" vertical="center" wrapText="1"/>
    </xf>
    <xf numFmtId="49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49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wrapText="1"/>
    </xf>
    <xf numFmtId="49" fontId="2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5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1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st_tg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view="pageBreakPreview" zoomScale="62" zoomScaleNormal="75" zoomScaleSheetLayoutView="62" workbookViewId="0" topLeftCell="A1">
      <pane xSplit="1" ySplit="9" topLeftCell="C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44" sqref="K44"/>
    </sheetView>
  </sheetViews>
  <sheetFormatPr defaultColWidth="9.00390625" defaultRowHeight="12.75"/>
  <cols>
    <col min="1" max="1" width="8.125" style="0" customWidth="1"/>
    <col min="2" max="2" width="31.625" style="0" customWidth="1"/>
    <col min="3" max="3" width="7.25390625" style="6" customWidth="1"/>
    <col min="4" max="4" width="16.00390625" style="0" customWidth="1"/>
    <col min="5" max="5" width="14.75390625" style="15" customWidth="1"/>
    <col min="6" max="6" width="14.75390625" style="0" customWidth="1"/>
    <col min="7" max="7" width="16.00390625" style="0" customWidth="1"/>
    <col min="8" max="8" width="14.25390625" style="12" customWidth="1"/>
    <col min="9" max="10" width="16.00390625" style="0" customWidth="1"/>
    <col min="11" max="11" width="18.875" style="12" customWidth="1"/>
    <col min="12" max="12" width="9.25390625" style="0" customWidth="1"/>
    <col min="13" max="13" width="9.375" style="0" customWidth="1"/>
    <col min="14" max="14" width="8.625" style="0" customWidth="1"/>
    <col min="15" max="15" width="16.375" style="0" customWidth="1"/>
    <col min="16" max="16" width="12.125" style="15" customWidth="1"/>
    <col min="17" max="17" width="26.875" style="15" customWidth="1"/>
    <col min="18" max="18" width="9.75390625" style="0" bestFit="1" customWidth="1"/>
  </cols>
  <sheetData>
    <row r="1" spans="2:16" ht="12.75">
      <c r="B1" s="146" t="s">
        <v>355</v>
      </c>
      <c r="C1" s="147"/>
      <c r="D1" s="147"/>
      <c r="E1" s="147"/>
      <c r="M1" s="146" t="s">
        <v>354</v>
      </c>
      <c r="N1" s="147"/>
      <c r="O1" s="147"/>
      <c r="P1" s="147"/>
    </row>
    <row r="2" spans="1:16" ht="12.75">
      <c r="A2" s="3"/>
      <c r="B2" s="148" t="s">
        <v>356</v>
      </c>
      <c r="C2" s="149"/>
      <c r="D2" s="149"/>
      <c r="E2" s="149"/>
      <c r="F2" s="3"/>
      <c r="G2" s="3"/>
      <c r="H2" s="3"/>
      <c r="I2" s="3"/>
      <c r="J2" s="3"/>
      <c r="K2" s="3"/>
      <c r="L2" s="3"/>
      <c r="M2" s="148" t="s">
        <v>352</v>
      </c>
      <c r="N2" s="149"/>
      <c r="O2" s="149"/>
      <c r="P2" s="149"/>
    </row>
    <row r="3" spans="1:16" ht="12.75">
      <c r="A3" s="3"/>
      <c r="B3" s="85"/>
      <c r="C3" s="84"/>
      <c r="D3" s="84"/>
      <c r="E3" s="84"/>
      <c r="F3" s="3"/>
      <c r="G3" s="3"/>
      <c r="H3" s="3"/>
      <c r="I3" s="3"/>
      <c r="J3" s="3"/>
      <c r="K3" s="3"/>
      <c r="L3" s="3"/>
      <c r="M3" s="85"/>
      <c r="N3" s="84"/>
      <c r="O3" s="84"/>
      <c r="P3" s="118"/>
    </row>
    <row r="4" spans="1:15" ht="12.75">
      <c r="A4" s="3"/>
      <c r="B4" s="4" t="s">
        <v>357</v>
      </c>
      <c r="C4" s="4"/>
      <c r="D4" s="4"/>
      <c r="F4" s="3"/>
      <c r="G4" s="3"/>
      <c r="H4" s="3"/>
      <c r="I4" s="3"/>
      <c r="J4" s="3"/>
      <c r="K4" s="3"/>
      <c r="L4" s="3"/>
      <c r="M4" s="4" t="s">
        <v>353</v>
      </c>
      <c r="N4" s="4"/>
      <c r="O4" s="4"/>
    </row>
    <row r="5" spans="1:15" ht="12.75">
      <c r="A5" s="3"/>
      <c r="B5" s="3"/>
      <c r="C5" s="10"/>
      <c r="D5" s="3"/>
      <c r="E5" s="10"/>
      <c r="F5" s="3"/>
      <c r="G5" s="3"/>
      <c r="H5" s="3"/>
      <c r="I5" s="3"/>
      <c r="J5" s="3"/>
      <c r="K5" s="3"/>
      <c r="L5" s="3"/>
      <c r="M5" s="4"/>
      <c r="N5" s="4"/>
      <c r="O5" s="4"/>
    </row>
    <row r="6" spans="1:15" ht="15.75">
      <c r="A6" s="3"/>
      <c r="B6" s="152" t="s">
        <v>402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4"/>
      <c r="O6" s="4"/>
    </row>
    <row r="7" spans="1:16" ht="15.75">
      <c r="A7" s="153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5"/>
    </row>
    <row r="8" spans="1:17" ht="12.75">
      <c r="A8" s="164" t="s">
        <v>0</v>
      </c>
      <c r="B8" s="164" t="s">
        <v>16</v>
      </c>
      <c r="C8" s="157" t="s">
        <v>1</v>
      </c>
      <c r="D8" s="150" t="s">
        <v>9</v>
      </c>
      <c r="E8" s="150"/>
      <c r="F8" s="150"/>
      <c r="G8" s="140" t="s">
        <v>10</v>
      </c>
      <c r="H8" s="141"/>
      <c r="I8" s="141"/>
      <c r="J8" s="142"/>
      <c r="K8" s="150" t="s">
        <v>7</v>
      </c>
      <c r="L8" s="140" t="s">
        <v>4</v>
      </c>
      <c r="M8" s="141"/>
      <c r="N8" s="142"/>
      <c r="O8" s="150" t="s">
        <v>7</v>
      </c>
      <c r="P8" s="150" t="s">
        <v>12</v>
      </c>
      <c r="Q8" s="163" t="s">
        <v>15</v>
      </c>
    </row>
    <row r="9" spans="1:17" ht="76.5">
      <c r="A9" s="165"/>
      <c r="B9" s="169"/>
      <c r="C9" s="158"/>
      <c r="D9" s="14" t="s">
        <v>18</v>
      </c>
      <c r="E9" s="13" t="s">
        <v>14</v>
      </c>
      <c r="F9" s="14" t="s">
        <v>17</v>
      </c>
      <c r="G9" s="14" t="s">
        <v>19</v>
      </c>
      <c r="H9" s="7" t="s">
        <v>14</v>
      </c>
      <c r="I9" s="14" t="s">
        <v>17</v>
      </c>
      <c r="J9" s="14" t="s">
        <v>28</v>
      </c>
      <c r="K9" s="151"/>
      <c r="L9" s="1" t="s">
        <v>2</v>
      </c>
      <c r="M9" s="1" t="s">
        <v>44</v>
      </c>
      <c r="N9" s="2" t="s">
        <v>3</v>
      </c>
      <c r="O9" s="151"/>
      <c r="P9" s="156"/>
      <c r="Q9" s="163"/>
    </row>
    <row r="10" spans="1:17" ht="165.75">
      <c r="A10" s="63">
        <v>1</v>
      </c>
      <c r="B10" s="9" t="s">
        <v>22</v>
      </c>
      <c r="C10" s="9" t="s">
        <v>5</v>
      </c>
      <c r="D10" s="9" t="s">
        <v>29</v>
      </c>
      <c r="E10" s="31">
        <v>1230.4</v>
      </c>
      <c r="F10" s="11">
        <v>40148</v>
      </c>
      <c r="G10" s="9" t="s">
        <v>45</v>
      </c>
      <c r="H10" s="92">
        <v>1015.39957</v>
      </c>
      <c r="I10" s="11">
        <v>40148</v>
      </c>
      <c r="J10" s="11" t="s">
        <v>46</v>
      </c>
      <c r="K10" s="19" t="s">
        <v>47</v>
      </c>
      <c r="L10" s="18"/>
      <c r="M10" s="18"/>
      <c r="N10" s="18"/>
      <c r="O10" s="18"/>
      <c r="P10" s="54">
        <f>E10-H10</f>
        <v>215.00043000000005</v>
      </c>
      <c r="Q10" s="19" t="s">
        <v>212</v>
      </c>
    </row>
    <row r="11" spans="1:17" ht="76.5">
      <c r="A11" s="63" t="s">
        <v>436</v>
      </c>
      <c r="B11" s="9" t="s">
        <v>22</v>
      </c>
      <c r="C11" s="49" t="s">
        <v>5</v>
      </c>
      <c r="D11" s="135" t="s">
        <v>233</v>
      </c>
      <c r="E11" s="161"/>
      <c r="F11" s="162"/>
      <c r="G11" s="9" t="s">
        <v>84</v>
      </c>
      <c r="H11" s="31">
        <v>14.02764</v>
      </c>
      <c r="I11" s="11" t="s">
        <v>95</v>
      </c>
      <c r="J11" s="11" t="s">
        <v>46</v>
      </c>
      <c r="K11" s="19" t="s">
        <v>241</v>
      </c>
      <c r="L11" s="18"/>
      <c r="M11" s="18"/>
      <c r="N11" s="18"/>
      <c r="O11" s="18"/>
      <c r="P11" s="54">
        <f>-H11</f>
        <v>-14.02764</v>
      </c>
      <c r="Q11" s="59" t="s">
        <v>213</v>
      </c>
    </row>
    <row r="12" spans="1:17" ht="76.5">
      <c r="A12" s="63" t="s">
        <v>436</v>
      </c>
      <c r="B12" s="9" t="s">
        <v>22</v>
      </c>
      <c r="C12" s="49" t="s">
        <v>5</v>
      </c>
      <c r="D12" s="135" t="s">
        <v>233</v>
      </c>
      <c r="E12" s="161"/>
      <c r="F12" s="162"/>
      <c r="G12" s="9" t="s">
        <v>84</v>
      </c>
      <c r="H12" s="31">
        <v>113.48279</v>
      </c>
      <c r="I12" s="11" t="s">
        <v>95</v>
      </c>
      <c r="J12" s="11" t="s">
        <v>46</v>
      </c>
      <c r="K12" s="19" t="s">
        <v>435</v>
      </c>
      <c r="L12" s="18"/>
      <c r="M12" s="18"/>
      <c r="N12" s="18"/>
      <c r="O12" s="18"/>
      <c r="P12" s="54">
        <f>-H12</f>
        <v>-113.48279</v>
      </c>
      <c r="Q12" s="59" t="s">
        <v>213</v>
      </c>
    </row>
    <row r="13" spans="1:17" ht="89.25">
      <c r="A13" s="64">
        <v>2</v>
      </c>
      <c r="B13" s="9" t="s">
        <v>48</v>
      </c>
      <c r="C13" s="8" t="s">
        <v>23</v>
      </c>
      <c r="D13" s="9" t="s">
        <v>30</v>
      </c>
      <c r="E13" s="31">
        <v>98244</v>
      </c>
      <c r="F13" s="11">
        <v>40148</v>
      </c>
      <c r="G13" s="9" t="s">
        <v>30</v>
      </c>
      <c r="H13" s="31">
        <v>98216.61</v>
      </c>
      <c r="I13" s="11">
        <v>40148</v>
      </c>
      <c r="J13" s="11" t="s">
        <v>46</v>
      </c>
      <c r="K13" s="16" t="s">
        <v>32</v>
      </c>
      <c r="L13" s="18"/>
      <c r="M13" s="18"/>
      <c r="N13" s="18"/>
      <c r="O13" s="18"/>
      <c r="P13" s="54">
        <f aca="true" t="shared" si="0" ref="P13:P18">E13-H13</f>
        <v>27.389999999999418</v>
      </c>
      <c r="Q13" s="19" t="s">
        <v>214</v>
      </c>
    </row>
    <row r="14" spans="1:17" ht="89.25">
      <c r="A14" s="64">
        <v>3</v>
      </c>
      <c r="B14" s="49" t="s">
        <v>49</v>
      </c>
      <c r="C14" s="8" t="s">
        <v>6</v>
      </c>
      <c r="D14" s="49" t="s">
        <v>31</v>
      </c>
      <c r="E14" s="31">
        <v>2657.8</v>
      </c>
      <c r="F14" s="11">
        <v>40148</v>
      </c>
      <c r="G14" s="9" t="s">
        <v>31</v>
      </c>
      <c r="H14" s="31">
        <v>3343.13</v>
      </c>
      <c r="I14" s="11">
        <v>40148</v>
      </c>
      <c r="J14" s="11" t="s">
        <v>46</v>
      </c>
      <c r="K14" s="16" t="s">
        <v>33</v>
      </c>
      <c r="L14" s="18"/>
      <c r="M14" s="18"/>
      <c r="N14" s="19"/>
      <c r="O14" s="19"/>
      <c r="P14" s="124">
        <f t="shared" si="0"/>
        <v>-685.3299999999999</v>
      </c>
      <c r="Q14" s="19" t="s">
        <v>214</v>
      </c>
    </row>
    <row r="15" spans="1:17" ht="89.25">
      <c r="A15" s="64">
        <v>4</v>
      </c>
      <c r="B15" s="49" t="s">
        <v>50</v>
      </c>
      <c r="C15" s="8" t="s">
        <v>24</v>
      </c>
      <c r="D15" s="9" t="s">
        <v>34</v>
      </c>
      <c r="E15" s="31">
        <v>1181.3</v>
      </c>
      <c r="F15" s="11">
        <v>40148</v>
      </c>
      <c r="G15" s="9" t="s">
        <v>34</v>
      </c>
      <c r="H15" s="31">
        <v>1320.60248</v>
      </c>
      <c r="I15" s="11">
        <v>40148</v>
      </c>
      <c r="J15" s="11" t="s">
        <v>46</v>
      </c>
      <c r="K15" s="59" t="s">
        <v>39</v>
      </c>
      <c r="L15" s="18"/>
      <c r="M15" s="18"/>
      <c r="N15" s="18"/>
      <c r="O15" s="18"/>
      <c r="P15" s="124">
        <f t="shared" si="0"/>
        <v>-139.30248000000006</v>
      </c>
      <c r="Q15" s="19" t="s">
        <v>214</v>
      </c>
    </row>
    <row r="16" spans="1:17" ht="102">
      <c r="A16" s="64">
        <v>5</v>
      </c>
      <c r="B16" s="49" t="s">
        <v>51</v>
      </c>
      <c r="C16" s="8" t="s">
        <v>25</v>
      </c>
      <c r="D16" s="9" t="s">
        <v>34</v>
      </c>
      <c r="E16" s="31">
        <v>2456.9</v>
      </c>
      <c r="F16" s="11">
        <v>40148</v>
      </c>
      <c r="G16" s="9" t="s">
        <v>34</v>
      </c>
      <c r="H16" s="31">
        <v>2737.00236</v>
      </c>
      <c r="I16" s="11">
        <v>40148</v>
      </c>
      <c r="J16" s="11" t="s">
        <v>46</v>
      </c>
      <c r="K16" s="59" t="s">
        <v>53</v>
      </c>
      <c r="L16" s="18"/>
      <c r="M16" s="18"/>
      <c r="N16" s="18"/>
      <c r="O16" s="18"/>
      <c r="P16" s="124">
        <f t="shared" si="0"/>
        <v>-280.10235999999986</v>
      </c>
      <c r="Q16" s="19" t="s">
        <v>214</v>
      </c>
    </row>
    <row r="17" spans="1:17" ht="89.25">
      <c r="A17" s="64">
        <v>6</v>
      </c>
      <c r="B17" s="49" t="s">
        <v>52</v>
      </c>
      <c r="C17" s="8" t="s">
        <v>26</v>
      </c>
      <c r="D17" s="9" t="s">
        <v>35</v>
      </c>
      <c r="E17" s="31">
        <v>326.2</v>
      </c>
      <c r="F17" s="11">
        <v>40148</v>
      </c>
      <c r="G17" s="9" t="s">
        <v>35</v>
      </c>
      <c r="H17" s="31">
        <f>164.70103+85.11834+85.11834</f>
        <v>334.93771</v>
      </c>
      <c r="I17" s="11">
        <v>40148</v>
      </c>
      <c r="J17" s="11" t="s">
        <v>46</v>
      </c>
      <c r="K17" s="59" t="s">
        <v>36</v>
      </c>
      <c r="L17" s="18"/>
      <c r="M17" s="18"/>
      <c r="N17" s="21"/>
      <c r="O17" s="21"/>
      <c r="P17" s="124">
        <f t="shared" si="0"/>
        <v>-8.737709999999993</v>
      </c>
      <c r="Q17" s="19" t="s">
        <v>214</v>
      </c>
    </row>
    <row r="18" spans="1:17" ht="89.25">
      <c r="A18" s="64">
        <v>7</v>
      </c>
      <c r="B18" s="9" t="s">
        <v>54</v>
      </c>
      <c r="C18" s="8" t="s">
        <v>21</v>
      </c>
      <c r="D18" s="9" t="s">
        <v>56</v>
      </c>
      <c r="E18" s="31">
        <v>344.9</v>
      </c>
      <c r="F18" s="11">
        <v>40148</v>
      </c>
      <c r="G18" s="49" t="s">
        <v>185</v>
      </c>
      <c r="H18" s="31">
        <v>341.62455</v>
      </c>
      <c r="I18" s="11">
        <v>40148</v>
      </c>
      <c r="J18" s="11" t="s">
        <v>46</v>
      </c>
      <c r="K18" s="59" t="s">
        <v>57</v>
      </c>
      <c r="L18" s="18"/>
      <c r="M18" s="18"/>
      <c r="N18" s="21"/>
      <c r="O18" s="21"/>
      <c r="P18" s="54">
        <f t="shared" si="0"/>
        <v>3.275449999999978</v>
      </c>
      <c r="Q18" s="19" t="s">
        <v>214</v>
      </c>
    </row>
    <row r="19" spans="1:18" s="12" customFormat="1" ht="102">
      <c r="A19" s="32">
        <v>8</v>
      </c>
      <c r="B19" s="49" t="s">
        <v>74</v>
      </c>
      <c r="C19" s="8" t="s">
        <v>75</v>
      </c>
      <c r="D19" s="16" t="s">
        <v>20</v>
      </c>
      <c r="E19" s="31">
        <v>204</v>
      </c>
      <c r="F19" s="11">
        <v>40148</v>
      </c>
      <c r="G19" s="16" t="s">
        <v>20</v>
      </c>
      <c r="H19" s="31">
        <v>17</v>
      </c>
      <c r="I19" s="11">
        <v>40148</v>
      </c>
      <c r="J19" s="51" t="s">
        <v>198</v>
      </c>
      <c r="K19" s="59" t="s">
        <v>393</v>
      </c>
      <c r="L19" s="18"/>
      <c r="M19" s="18"/>
      <c r="N19" s="35"/>
      <c r="O19" s="35"/>
      <c r="P19" s="54">
        <v>187</v>
      </c>
      <c r="Q19" s="19" t="s">
        <v>203</v>
      </c>
      <c r="R19" s="20"/>
    </row>
    <row r="20" spans="1:21" s="12" customFormat="1" ht="120.75" customHeight="1">
      <c r="A20" s="63" t="s">
        <v>455</v>
      </c>
      <c r="B20" s="9" t="s">
        <v>74</v>
      </c>
      <c r="C20" s="62" t="s">
        <v>75</v>
      </c>
      <c r="D20" s="131" t="s">
        <v>233</v>
      </c>
      <c r="E20" s="132"/>
      <c r="F20" s="133"/>
      <c r="G20" s="16" t="s">
        <v>200</v>
      </c>
      <c r="H20" s="31">
        <v>41.89286</v>
      </c>
      <c r="I20" s="11">
        <v>40210</v>
      </c>
      <c r="J20" s="51" t="s">
        <v>199</v>
      </c>
      <c r="K20" s="59" t="s">
        <v>201</v>
      </c>
      <c r="L20" s="18"/>
      <c r="M20" s="18"/>
      <c r="N20" s="35"/>
      <c r="O20" s="35"/>
      <c r="P20" s="54">
        <v>-41.9</v>
      </c>
      <c r="Q20" s="19" t="s">
        <v>204</v>
      </c>
      <c r="R20" s="139"/>
      <c r="S20" s="139"/>
      <c r="T20" s="139"/>
      <c r="U20" s="139"/>
    </row>
    <row r="21" spans="1:18" s="12" customFormat="1" ht="126" customHeight="1">
      <c r="A21" s="63" t="s">
        <v>456</v>
      </c>
      <c r="B21" s="49" t="s">
        <v>228</v>
      </c>
      <c r="C21" s="62" t="s">
        <v>75</v>
      </c>
      <c r="D21" s="131" t="s">
        <v>233</v>
      </c>
      <c r="E21" s="132"/>
      <c r="F21" s="133"/>
      <c r="G21" s="16" t="s">
        <v>229</v>
      </c>
      <c r="H21" s="31">
        <f>5.33862+16.01586+9.25361</f>
        <v>30.608089999999997</v>
      </c>
      <c r="I21" s="51" t="s">
        <v>230</v>
      </c>
      <c r="J21" s="51" t="s">
        <v>231</v>
      </c>
      <c r="K21" s="59" t="s">
        <v>232</v>
      </c>
      <c r="L21" s="18"/>
      <c r="M21" s="18"/>
      <c r="N21" s="35"/>
      <c r="O21" s="35"/>
      <c r="P21" s="54">
        <v>-30.6</v>
      </c>
      <c r="Q21" s="19" t="s">
        <v>204</v>
      </c>
      <c r="R21" s="20"/>
    </row>
    <row r="22" spans="1:18" s="12" customFormat="1" ht="57" customHeight="1">
      <c r="A22" s="63" t="s">
        <v>457</v>
      </c>
      <c r="B22" s="49" t="s">
        <v>228</v>
      </c>
      <c r="C22" s="62" t="s">
        <v>75</v>
      </c>
      <c r="D22" s="131" t="s">
        <v>233</v>
      </c>
      <c r="E22" s="132"/>
      <c r="F22" s="133"/>
      <c r="G22" s="16" t="s">
        <v>234</v>
      </c>
      <c r="H22" s="31">
        <f>27.6+41.4+41.4</f>
        <v>110.4</v>
      </c>
      <c r="I22" s="51" t="s">
        <v>238</v>
      </c>
      <c r="J22" s="51" t="s">
        <v>239</v>
      </c>
      <c r="K22" s="59" t="s">
        <v>460</v>
      </c>
      <c r="L22" s="18"/>
      <c r="M22" s="18"/>
      <c r="N22" s="35"/>
      <c r="O22" s="35"/>
      <c r="P22" s="54">
        <v>-110.4</v>
      </c>
      <c r="Q22" s="19" t="s">
        <v>204</v>
      </c>
      <c r="R22" s="20"/>
    </row>
    <row r="23" spans="1:18" s="12" customFormat="1" ht="60.75" customHeight="1">
      <c r="A23" s="63" t="s">
        <v>458</v>
      </c>
      <c r="B23" s="49" t="s">
        <v>228</v>
      </c>
      <c r="C23" s="62" t="s">
        <v>75</v>
      </c>
      <c r="D23" s="131" t="s">
        <v>233</v>
      </c>
      <c r="E23" s="132"/>
      <c r="F23" s="133"/>
      <c r="G23" s="16" t="s">
        <v>235</v>
      </c>
      <c r="H23" s="31">
        <f>27.6+41.4+41.4</f>
        <v>110.4</v>
      </c>
      <c r="I23" s="51" t="s">
        <v>238</v>
      </c>
      <c r="J23" s="51" t="s">
        <v>239</v>
      </c>
      <c r="K23" s="59" t="s">
        <v>461</v>
      </c>
      <c r="L23" s="18"/>
      <c r="M23" s="18"/>
      <c r="N23" s="35"/>
      <c r="O23" s="35"/>
      <c r="P23" s="54">
        <v>-110.4</v>
      </c>
      <c r="Q23" s="19" t="s">
        <v>204</v>
      </c>
      <c r="R23" s="20"/>
    </row>
    <row r="24" spans="1:18" s="12" customFormat="1" ht="104.25" customHeight="1">
      <c r="A24" s="63" t="s">
        <v>459</v>
      </c>
      <c r="B24" s="49" t="s">
        <v>228</v>
      </c>
      <c r="C24" s="62" t="s">
        <v>75</v>
      </c>
      <c r="D24" s="131" t="s">
        <v>233</v>
      </c>
      <c r="E24" s="132"/>
      <c r="F24" s="133"/>
      <c r="G24" s="16" t="s">
        <v>236</v>
      </c>
      <c r="H24" s="31">
        <v>24.01513</v>
      </c>
      <c r="I24" s="51" t="s">
        <v>238</v>
      </c>
      <c r="J24" s="51" t="s">
        <v>240</v>
      </c>
      <c r="K24" s="59" t="s">
        <v>237</v>
      </c>
      <c r="L24" s="18"/>
      <c r="M24" s="18"/>
      <c r="N24" s="35"/>
      <c r="O24" s="35"/>
      <c r="P24" s="54">
        <v>-24</v>
      </c>
      <c r="Q24" s="19" t="s">
        <v>204</v>
      </c>
      <c r="R24" s="20"/>
    </row>
    <row r="25" spans="1:18" s="12" customFormat="1" ht="89.25">
      <c r="A25" s="64">
        <v>9</v>
      </c>
      <c r="B25" s="9" t="s">
        <v>55</v>
      </c>
      <c r="C25" s="8" t="s">
        <v>60</v>
      </c>
      <c r="D25" s="9" t="s">
        <v>43</v>
      </c>
      <c r="E25" s="31">
        <v>630</v>
      </c>
      <c r="F25" s="11">
        <v>40148</v>
      </c>
      <c r="G25" s="9" t="s">
        <v>43</v>
      </c>
      <c r="H25" s="31">
        <v>630</v>
      </c>
      <c r="I25" s="11">
        <v>40148</v>
      </c>
      <c r="J25" s="11" t="s">
        <v>46</v>
      </c>
      <c r="K25" s="59" t="s">
        <v>153</v>
      </c>
      <c r="L25" s="18"/>
      <c r="M25" s="18"/>
      <c r="N25" s="21"/>
      <c r="O25" s="21"/>
      <c r="P25" s="54">
        <f aca="true" t="shared" si="1" ref="P25:P30">E25-H25</f>
        <v>0</v>
      </c>
      <c r="Q25" s="19" t="s">
        <v>214</v>
      </c>
      <c r="R25" s="20"/>
    </row>
    <row r="26" spans="1:18" s="12" customFormat="1" ht="114.75">
      <c r="A26" s="64">
        <v>10</v>
      </c>
      <c r="B26" s="9" t="s">
        <v>58</v>
      </c>
      <c r="C26" s="8" t="s">
        <v>61</v>
      </c>
      <c r="D26" s="49" t="s">
        <v>38</v>
      </c>
      <c r="E26" s="31">
        <v>365.5</v>
      </c>
      <c r="F26" s="11">
        <v>40148</v>
      </c>
      <c r="G26" s="49" t="s">
        <v>38</v>
      </c>
      <c r="H26" s="31">
        <v>365.5</v>
      </c>
      <c r="I26" s="11">
        <v>40148</v>
      </c>
      <c r="J26" s="11" t="s">
        <v>46</v>
      </c>
      <c r="K26" s="59" t="s">
        <v>65</v>
      </c>
      <c r="L26" s="18"/>
      <c r="M26" s="18"/>
      <c r="N26" s="21"/>
      <c r="O26" s="21"/>
      <c r="P26" s="54">
        <f t="shared" si="1"/>
        <v>0</v>
      </c>
      <c r="Q26" s="19" t="s">
        <v>214</v>
      </c>
      <c r="R26" s="20"/>
    </row>
    <row r="27" spans="1:18" s="12" customFormat="1" ht="89.25">
      <c r="A27" s="64">
        <v>11</v>
      </c>
      <c r="B27" s="9" t="s">
        <v>59</v>
      </c>
      <c r="C27" s="8" t="s">
        <v>62</v>
      </c>
      <c r="D27" s="9" t="s">
        <v>43</v>
      </c>
      <c r="E27" s="31">
        <v>6813.6</v>
      </c>
      <c r="F27" s="11" t="s">
        <v>68</v>
      </c>
      <c r="G27" s="9" t="s">
        <v>43</v>
      </c>
      <c r="H27" s="31">
        <v>6245.8</v>
      </c>
      <c r="I27" s="11" t="s">
        <v>68</v>
      </c>
      <c r="J27" s="11" t="s">
        <v>64</v>
      </c>
      <c r="K27" s="59" t="s">
        <v>63</v>
      </c>
      <c r="L27" s="18"/>
      <c r="M27" s="18"/>
      <c r="N27" s="21"/>
      <c r="O27" s="21"/>
      <c r="P27" s="54">
        <f t="shared" si="1"/>
        <v>567.8000000000002</v>
      </c>
      <c r="Q27" s="19" t="s">
        <v>214</v>
      </c>
      <c r="R27" s="20"/>
    </row>
    <row r="28" spans="1:18" s="12" customFormat="1" ht="89.25">
      <c r="A28" s="64">
        <v>12</v>
      </c>
      <c r="B28" s="49" t="s">
        <v>69</v>
      </c>
      <c r="C28" s="8" t="s">
        <v>66</v>
      </c>
      <c r="D28" s="49" t="s">
        <v>71</v>
      </c>
      <c r="E28" s="31">
        <v>120</v>
      </c>
      <c r="F28" s="11">
        <v>40148</v>
      </c>
      <c r="G28" s="9" t="s">
        <v>71</v>
      </c>
      <c r="H28" s="31">
        <f>34.804+18.15037+18.9</f>
        <v>71.85436999999999</v>
      </c>
      <c r="I28" s="11">
        <v>40148</v>
      </c>
      <c r="J28" s="11" t="s">
        <v>46</v>
      </c>
      <c r="K28" s="59" t="s">
        <v>40</v>
      </c>
      <c r="L28" s="18"/>
      <c r="M28" s="18"/>
      <c r="N28" s="21"/>
      <c r="O28" s="21"/>
      <c r="P28" s="54">
        <f t="shared" si="1"/>
        <v>48.14563000000001</v>
      </c>
      <c r="Q28" s="19" t="s">
        <v>214</v>
      </c>
      <c r="R28" s="20"/>
    </row>
    <row r="29" spans="1:18" s="12" customFormat="1" ht="89.25">
      <c r="A29" s="64">
        <v>13</v>
      </c>
      <c r="B29" s="49" t="s">
        <v>70</v>
      </c>
      <c r="C29" s="8" t="s">
        <v>67</v>
      </c>
      <c r="D29" s="49" t="s">
        <v>41</v>
      </c>
      <c r="E29" s="31">
        <v>136.8</v>
      </c>
      <c r="F29" s="11">
        <v>40148</v>
      </c>
      <c r="G29" s="9" t="s">
        <v>41</v>
      </c>
      <c r="H29" s="31">
        <f>107.02+36.6</f>
        <v>143.62</v>
      </c>
      <c r="I29" s="11">
        <v>40148</v>
      </c>
      <c r="J29" s="11" t="s">
        <v>46</v>
      </c>
      <c r="K29" s="24" t="s">
        <v>42</v>
      </c>
      <c r="L29" s="18"/>
      <c r="M29" s="18"/>
      <c r="N29" s="21"/>
      <c r="O29" s="21"/>
      <c r="P29" s="54">
        <f t="shared" si="1"/>
        <v>-6.819999999999993</v>
      </c>
      <c r="Q29" s="19" t="s">
        <v>214</v>
      </c>
      <c r="R29" s="20"/>
    </row>
    <row r="30" spans="1:19" s="12" customFormat="1" ht="140.25">
      <c r="A30" s="32">
        <v>14</v>
      </c>
      <c r="B30" s="49" t="s">
        <v>76</v>
      </c>
      <c r="C30" s="8" t="s">
        <v>77</v>
      </c>
      <c r="D30" s="16" t="s">
        <v>20</v>
      </c>
      <c r="E30" s="31">
        <v>165</v>
      </c>
      <c r="F30" s="11">
        <v>40148</v>
      </c>
      <c r="G30" s="16" t="s">
        <v>20</v>
      </c>
      <c r="H30" s="31">
        <v>68</v>
      </c>
      <c r="I30" s="11">
        <v>40148</v>
      </c>
      <c r="J30" s="11" t="s">
        <v>78</v>
      </c>
      <c r="K30" s="59" t="s">
        <v>202</v>
      </c>
      <c r="L30" s="18"/>
      <c r="M30" s="18"/>
      <c r="N30" s="35"/>
      <c r="O30" s="35"/>
      <c r="P30" s="54">
        <f t="shared" si="1"/>
        <v>97</v>
      </c>
      <c r="Q30" s="19" t="s">
        <v>210</v>
      </c>
      <c r="R30" s="20"/>
      <c r="S30" s="60"/>
    </row>
    <row r="31" spans="1:19" s="12" customFormat="1" ht="127.5">
      <c r="A31" s="33" t="s">
        <v>437</v>
      </c>
      <c r="B31" s="49" t="s">
        <v>176</v>
      </c>
      <c r="C31" s="49" t="s">
        <v>77</v>
      </c>
      <c r="D31" s="131" t="s">
        <v>233</v>
      </c>
      <c r="E31" s="132"/>
      <c r="F31" s="133"/>
      <c r="G31" s="9" t="s">
        <v>84</v>
      </c>
      <c r="H31" s="31">
        <v>12.121</v>
      </c>
      <c r="I31" s="11" t="s">
        <v>95</v>
      </c>
      <c r="J31" s="11" t="s">
        <v>46</v>
      </c>
      <c r="K31" s="19" t="s">
        <v>189</v>
      </c>
      <c r="L31" s="18"/>
      <c r="M31" s="18"/>
      <c r="N31" s="18"/>
      <c r="O31" s="18"/>
      <c r="P31" s="54">
        <f>E31-H31</f>
        <v>-12.121</v>
      </c>
      <c r="Q31" s="59" t="s">
        <v>216</v>
      </c>
      <c r="R31" s="20"/>
      <c r="S31" s="60"/>
    </row>
    <row r="32" spans="1:19" s="12" customFormat="1" ht="127.5">
      <c r="A32" s="33" t="s">
        <v>437</v>
      </c>
      <c r="B32" s="49" t="s">
        <v>174</v>
      </c>
      <c r="C32" s="41">
        <v>14</v>
      </c>
      <c r="D32" s="131" t="s">
        <v>233</v>
      </c>
      <c r="E32" s="132"/>
      <c r="F32" s="133"/>
      <c r="G32" s="9" t="s">
        <v>84</v>
      </c>
      <c r="H32" s="31">
        <v>23.52</v>
      </c>
      <c r="I32" s="11" t="s">
        <v>95</v>
      </c>
      <c r="J32" s="11" t="s">
        <v>46</v>
      </c>
      <c r="K32" s="21" t="s">
        <v>241</v>
      </c>
      <c r="L32" s="22"/>
      <c r="M32" s="22"/>
      <c r="N32" s="22"/>
      <c r="O32" s="22"/>
      <c r="P32" s="54">
        <f>E32-H32</f>
        <v>-23.52</v>
      </c>
      <c r="Q32" s="59" t="s">
        <v>216</v>
      </c>
      <c r="R32" s="20"/>
      <c r="S32" s="60"/>
    </row>
    <row r="33" spans="1:19" s="12" customFormat="1" ht="12.75">
      <c r="A33" s="140" t="s">
        <v>374</v>
      </c>
      <c r="B33" s="141"/>
      <c r="C33" s="142"/>
      <c r="D33" s="97"/>
      <c r="E33" s="98">
        <f>E10+E13+E14+E15+E16+E17+E18+E19+E25+E26+E27+E28+E29+E30</f>
        <v>114876.4</v>
      </c>
      <c r="F33" s="97"/>
      <c r="G33" s="9"/>
      <c r="H33" s="99">
        <f>SUM(H10:H32)</f>
        <v>115331.54854999999</v>
      </c>
      <c r="I33" s="11"/>
      <c r="J33" s="11"/>
      <c r="K33" s="21"/>
      <c r="L33" s="22"/>
      <c r="M33" s="22"/>
      <c r="N33" s="22"/>
      <c r="O33" s="22"/>
      <c r="P33" s="96">
        <f>SUM(P10:P32)</f>
        <v>-455.1324700000001</v>
      </c>
      <c r="Q33" s="59"/>
      <c r="R33" s="20"/>
      <c r="S33" s="60"/>
    </row>
    <row r="34" spans="1:19" s="12" customFormat="1" ht="171.75" customHeight="1">
      <c r="A34" s="63">
        <v>15</v>
      </c>
      <c r="B34" s="49" t="s">
        <v>79</v>
      </c>
      <c r="C34" s="125">
        <v>1</v>
      </c>
      <c r="D34" s="9" t="s">
        <v>27</v>
      </c>
      <c r="E34" s="31">
        <v>216.2</v>
      </c>
      <c r="F34" s="11">
        <v>40210</v>
      </c>
      <c r="G34" s="9" t="s">
        <v>27</v>
      </c>
      <c r="H34" s="94">
        <v>0</v>
      </c>
      <c r="I34" s="51"/>
      <c r="J34" s="21"/>
      <c r="K34" s="21"/>
      <c r="L34" s="21"/>
      <c r="M34" s="21"/>
      <c r="N34" s="21"/>
      <c r="O34" s="21"/>
      <c r="P34" s="54">
        <v>216.2</v>
      </c>
      <c r="Q34" s="59" t="s">
        <v>224</v>
      </c>
      <c r="R34" s="20"/>
      <c r="S34" s="60"/>
    </row>
    <row r="35" spans="1:19" s="12" customFormat="1" ht="127.5">
      <c r="A35" s="65" t="s">
        <v>438</v>
      </c>
      <c r="B35" s="49" t="s">
        <v>186</v>
      </c>
      <c r="C35" s="41">
        <v>1</v>
      </c>
      <c r="D35" s="135" t="s">
        <v>233</v>
      </c>
      <c r="E35" s="161"/>
      <c r="F35" s="162"/>
      <c r="G35" s="9" t="s">
        <v>84</v>
      </c>
      <c r="H35" s="31">
        <v>117.54969</v>
      </c>
      <c r="I35" s="11" t="s">
        <v>95</v>
      </c>
      <c r="J35" s="11" t="s">
        <v>46</v>
      </c>
      <c r="K35" s="21" t="s">
        <v>241</v>
      </c>
      <c r="L35" s="22"/>
      <c r="M35" s="22"/>
      <c r="N35" s="22"/>
      <c r="O35" s="22"/>
      <c r="P35" s="54">
        <v>-117.5</v>
      </c>
      <c r="Q35" s="59" t="s">
        <v>217</v>
      </c>
      <c r="R35" s="20"/>
      <c r="S35" s="60"/>
    </row>
    <row r="36" spans="1:19" s="12" customFormat="1" ht="127.5">
      <c r="A36" s="65" t="s">
        <v>439</v>
      </c>
      <c r="B36" s="49" t="s">
        <v>187</v>
      </c>
      <c r="C36" s="41">
        <v>1</v>
      </c>
      <c r="D36" s="135" t="s">
        <v>233</v>
      </c>
      <c r="E36" s="161"/>
      <c r="F36" s="162"/>
      <c r="G36" s="9" t="s">
        <v>84</v>
      </c>
      <c r="H36" s="31">
        <v>62.53243</v>
      </c>
      <c r="I36" s="11" t="s">
        <v>95</v>
      </c>
      <c r="J36" s="11" t="s">
        <v>46</v>
      </c>
      <c r="K36" s="21" t="s">
        <v>241</v>
      </c>
      <c r="L36" s="22"/>
      <c r="M36" s="22"/>
      <c r="N36" s="22"/>
      <c r="O36" s="22"/>
      <c r="P36" s="54">
        <v>-62.5</v>
      </c>
      <c r="Q36" s="59" t="s">
        <v>217</v>
      </c>
      <c r="R36" s="20"/>
      <c r="S36" s="60"/>
    </row>
    <row r="37" spans="1:19" s="12" customFormat="1" ht="127.5">
      <c r="A37" s="65" t="s">
        <v>440</v>
      </c>
      <c r="B37" s="49" t="s">
        <v>188</v>
      </c>
      <c r="C37" s="41">
        <v>1</v>
      </c>
      <c r="D37" s="135" t="s">
        <v>233</v>
      </c>
      <c r="E37" s="161"/>
      <c r="F37" s="162"/>
      <c r="G37" s="9" t="s">
        <v>84</v>
      </c>
      <c r="H37" s="94">
        <v>62.3</v>
      </c>
      <c r="I37" s="11" t="s">
        <v>95</v>
      </c>
      <c r="J37" s="11" t="s">
        <v>46</v>
      </c>
      <c r="K37" s="94"/>
      <c r="L37" s="22"/>
      <c r="M37" s="22"/>
      <c r="N37" s="22"/>
      <c r="O37" s="22"/>
      <c r="P37" s="54">
        <v>-62.3</v>
      </c>
      <c r="Q37" s="59" t="s">
        <v>217</v>
      </c>
      <c r="R37" s="20"/>
      <c r="S37" s="60"/>
    </row>
    <row r="38" spans="1:18" s="12" customFormat="1" ht="38.25">
      <c r="A38" s="33">
        <v>16</v>
      </c>
      <c r="B38" s="49" t="s">
        <v>81</v>
      </c>
      <c r="C38" s="9" t="s">
        <v>23</v>
      </c>
      <c r="D38" s="16" t="s">
        <v>20</v>
      </c>
      <c r="E38" s="31">
        <v>100</v>
      </c>
      <c r="F38" s="11" t="s">
        <v>82</v>
      </c>
      <c r="G38" s="16" t="s">
        <v>20</v>
      </c>
      <c r="H38" s="31">
        <v>20</v>
      </c>
      <c r="I38" s="11" t="s">
        <v>80</v>
      </c>
      <c r="J38" s="51" t="s">
        <v>242</v>
      </c>
      <c r="K38" s="21" t="s">
        <v>243</v>
      </c>
      <c r="L38" s="18"/>
      <c r="M38" s="18"/>
      <c r="N38" s="18"/>
      <c r="O38" s="58"/>
      <c r="P38" s="54">
        <f>E38-H38</f>
        <v>80</v>
      </c>
      <c r="Q38" s="19" t="s">
        <v>223</v>
      </c>
      <c r="R38" s="20"/>
    </row>
    <row r="39" spans="1:18" s="12" customFormat="1" ht="114.75">
      <c r="A39" s="63">
        <v>17</v>
      </c>
      <c r="B39" s="49" t="s">
        <v>83</v>
      </c>
      <c r="C39" s="41">
        <v>3</v>
      </c>
      <c r="D39" s="9" t="s">
        <v>84</v>
      </c>
      <c r="E39" s="31">
        <v>18.6</v>
      </c>
      <c r="F39" s="11">
        <v>40210</v>
      </c>
      <c r="G39" s="9" t="s">
        <v>84</v>
      </c>
      <c r="H39" s="31">
        <v>18.6</v>
      </c>
      <c r="I39" s="11" t="s">
        <v>80</v>
      </c>
      <c r="J39" s="66" t="s">
        <v>226</v>
      </c>
      <c r="K39" s="21" t="s">
        <v>205</v>
      </c>
      <c r="L39" s="22"/>
      <c r="M39" s="22"/>
      <c r="N39" s="22"/>
      <c r="O39" s="22"/>
      <c r="P39" s="54">
        <f>E39-H39</f>
        <v>0</v>
      </c>
      <c r="Q39" s="59"/>
      <c r="R39" s="20"/>
    </row>
    <row r="40" spans="1:18" s="12" customFormat="1" ht="63.75">
      <c r="A40" s="63"/>
      <c r="B40" s="49" t="s">
        <v>83</v>
      </c>
      <c r="C40" s="41"/>
      <c r="D40" s="135" t="s">
        <v>233</v>
      </c>
      <c r="E40" s="161"/>
      <c r="F40" s="162"/>
      <c r="G40" s="9" t="s">
        <v>84</v>
      </c>
      <c r="H40" s="31">
        <v>36.4</v>
      </c>
      <c r="I40" s="51" t="s">
        <v>230</v>
      </c>
      <c r="J40" s="66" t="s">
        <v>392</v>
      </c>
      <c r="K40" s="120"/>
      <c r="L40" s="22"/>
      <c r="M40" s="22"/>
      <c r="N40" s="22"/>
      <c r="O40" s="22"/>
      <c r="P40" s="54">
        <f>E40-H40</f>
        <v>-36.4</v>
      </c>
      <c r="Q40" s="59"/>
      <c r="R40" s="20"/>
    </row>
    <row r="41" spans="1:18" s="12" customFormat="1" ht="76.5">
      <c r="A41" s="32">
        <v>18</v>
      </c>
      <c r="B41" s="9" t="s">
        <v>85</v>
      </c>
      <c r="C41" s="9" t="s">
        <v>24</v>
      </c>
      <c r="D41" s="16" t="s">
        <v>20</v>
      </c>
      <c r="E41" s="31">
        <v>30.5</v>
      </c>
      <c r="F41" s="11" t="s">
        <v>86</v>
      </c>
      <c r="G41" s="16" t="s">
        <v>20</v>
      </c>
      <c r="H41" s="92">
        <v>30.94</v>
      </c>
      <c r="I41" s="51" t="s">
        <v>230</v>
      </c>
      <c r="J41" s="66" t="s">
        <v>225</v>
      </c>
      <c r="K41" s="79" t="s">
        <v>207</v>
      </c>
      <c r="L41" s="18"/>
      <c r="M41" s="18"/>
      <c r="N41" s="18"/>
      <c r="O41" s="18"/>
      <c r="P41" s="54">
        <f>E41-H41</f>
        <v>-0.4400000000000013</v>
      </c>
      <c r="Q41" s="19" t="s">
        <v>211</v>
      </c>
      <c r="R41" s="20"/>
    </row>
    <row r="42" spans="1:18" s="12" customFormat="1" ht="114.75">
      <c r="A42" s="32">
        <v>19</v>
      </c>
      <c r="B42" s="45" t="s">
        <v>87</v>
      </c>
      <c r="C42" s="9" t="s">
        <v>25</v>
      </c>
      <c r="D42" s="16" t="s">
        <v>20</v>
      </c>
      <c r="E42" s="31">
        <v>3.4</v>
      </c>
      <c r="F42" s="11" t="s">
        <v>86</v>
      </c>
      <c r="G42" s="16" t="s">
        <v>20</v>
      </c>
      <c r="H42" s="31">
        <v>3.4</v>
      </c>
      <c r="I42" s="51" t="s">
        <v>230</v>
      </c>
      <c r="J42" s="66" t="s">
        <v>225</v>
      </c>
      <c r="K42" s="50" t="s">
        <v>206</v>
      </c>
      <c r="L42" s="18"/>
      <c r="M42" s="18"/>
      <c r="N42" s="18"/>
      <c r="O42" s="18"/>
      <c r="P42" s="54">
        <v>0</v>
      </c>
      <c r="Q42" s="19" t="s">
        <v>211</v>
      </c>
      <c r="R42" s="20"/>
    </row>
    <row r="43" spans="1:18" s="12" customFormat="1" ht="99.75" customHeight="1">
      <c r="A43" s="32">
        <v>20</v>
      </c>
      <c r="B43" s="49" t="s">
        <v>88</v>
      </c>
      <c r="C43" s="9" t="s">
        <v>26</v>
      </c>
      <c r="D43" s="16" t="s">
        <v>20</v>
      </c>
      <c r="E43" s="31">
        <v>14</v>
      </c>
      <c r="F43" s="11" t="s">
        <v>86</v>
      </c>
      <c r="G43" s="16" t="s">
        <v>20</v>
      </c>
      <c r="H43" s="31">
        <v>7.72605</v>
      </c>
      <c r="I43" s="51" t="s">
        <v>230</v>
      </c>
      <c r="J43" s="66" t="s">
        <v>225</v>
      </c>
      <c r="K43" s="50" t="s">
        <v>208</v>
      </c>
      <c r="L43" s="18"/>
      <c r="M43" s="18"/>
      <c r="N43" s="18"/>
      <c r="O43" s="18"/>
      <c r="P43" s="54">
        <f>E43-H43</f>
        <v>6.27395</v>
      </c>
      <c r="Q43" s="19" t="s">
        <v>211</v>
      </c>
      <c r="R43" s="20"/>
    </row>
    <row r="44" spans="1:18" s="12" customFormat="1" ht="101.25" customHeight="1">
      <c r="A44" s="32">
        <v>21</v>
      </c>
      <c r="B44" s="9" t="s">
        <v>89</v>
      </c>
      <c r="C44" s="9" t="s">
        <v>21</v>
      </c>
      <c r="D44" s="16" t="s">
        <v>20</v>
      </c>
      <c r="E44" s="31">
        <v>150</v>
      </c>
      <c r="F44" s="11" t="s">
        <v>86</v>
      </c>
      <c r="G44" s="16" t="s">
        <v>20</v>
      </c>
      <c r="H44" s="31">
        <v>150</v>
      </c>
      <c r="I44" s="51" t="s">
        <v>230</v>
      </c>
      <c r="J44" s="66" t="s">
        <v>225</v>
      </c>
      <c r="K44" s="50" t="s">
        <v>209</v>
      </c>
      <c r="L44" s="18"/>
      <c r="M44" s="18"/>
      <c r="N44" s="18"/>
      <c r="O44" s="18"/>
      <c r="P44" s="54">
        <v>0</v>
      </c>
      <c r="Q44" s="19" t="s">
        <v>211</v>
      </c>
      <c r="R44" s="20"/>
    </row>
    <row r="45" spans="1:18" s="12" customFormat="1" ht="60.75" customHeight="1">
      <c r="A45" s="70">
        <v>22</v>
      </c>
      <c r="B45" s="49" t="s">
        <v>287</v>
      </c>
      <c r="C45" s="49" t="s">
        <v>75</v>
      </c>
      <c r="D45" s="16" t="s">
        <v>20</v>
      </c>
      <c r="E45" s="71">
        <v>141.2</v>
      </c>
      <c r="F45" s="11">
        <v>40299</v>
      </c>
      <c r="G45" s="9" t="s">
        <v>45</v>
      </c>
      <c r="H45" s="93">
        <v>207.6</v>
      </c>
      <c r="I45" s="73" t="s">
        <v>230</v>
      </c>
      <c r="J45" s="51" t="s">
        <v>288</v>
      </c>
      <c r="K45" s="50" t="s">
        <v>289</v>
      </c>
      <c r="L45" s="18"/>
      <c r="M45" s="18"/>
      <c r="N45" s="18"/>
      <c r="O45" s="72"/>
      <c r="P45" s="54">
        <f>E45-H45</f>
        <v>-66.4</v>
      </c>
      <c r="Q45" s="19" t="s">
        <v>443</v>
      </c>
      <c r="R45" s="20"/>
    </row>
    <row r="46" spans="1:18" s="12" customFormat="1" ht="51">
      <c r="A46" s="70">
        <v>23</v>
      </c>
      <c r="B46" s="49" t="s">
        <v>290</v>
      </c>
      <c r="C46" s="49" t="s">
        <v>60</v>
      </c>
      <c r="D46" s="16" t="s">
        <v>20</v>
      </c>
      <c r="E46" s="71">
        <v>150</v>
      </c>
      <c r="F46" s="11" t="s">
        <v>291</v>
      </c>
      <c r="G46" s="16" t="s">
        <v>20</v>
      </c>
      <c r="H46" s="71">
        <v>98</v>
      </c>
      <c r="I46" s="51" t="s">
        <v>238</v>
      </c>
      <c r="J46" s="119" t="s">
        <v>384</v>
      </c>
      <c r="K46" s="50" t="s">
        <v>292</v>
      </c>
      <c r="L46" s="18"/>
      <c r="M46" s="18"/>
      <c r="N46" s="18"/>
      <c r="O46" s="72"/>
      <c r="P46" s="54">
        <f>E46-H46</f>
        <v>52</v>
      </c>
      <c r="Q46" s="19" t="s">
        <v>442</v>
      </c>
      <c r="R46" s="20"/>
    </row>
    <row r="47" spans="1:17" s="12" customFormat="1" ht="65.25" customHeight="1">
      <c r="A47" s="63">
        <v>24</v>
      </c>
      <c r="B47" s="9" t="s">
        <v>293</v>
      </c>
      <c r="C47" s="49" t="s">
        <v>61</v>
      </c>
      <c r="D47" s="49" t="s">
        <v>45</v>
      </c>
      <c r="E47" s="31">
        <v>135</v>
      </c>
      <c r="F47" s="75">
        <v>40330</v>
      </c>
      <c r="G47" s="49" t="s">
        <v>45</v>
      </c>
      <c r="H47" s="31">
        <v>100</v>
      </c>
      <c r="I47" s="75">
        <v>40330</v>
      </c>
      <c r="J47" s="51" t="s">
        <v>392</v>
      </c>
      <c r="K47" s="24" t="s">
        <v>391</v>
      </c>
      <c r="L47" s="18"/>
      <c r="M47" s="18"/>
      <c r="N47" s="21"/>
      <c r="O47" s="21"/>
      <c r="P47" s="54">
        <v>0</v>
      </c>
      <c r="Q47" s="19"/>
    </row>
    <row r="48" spans="1:17" s="12" customFormat="1" ht="51">
      <c r="A48" s="63">
        <v>25</v>
      </c>
      <c r="B48" s="49" t="s">
        <v>358</v>
      </c>
      <c r="C48" s="41">
        <v>11</v>
      </c>
      <c r="D48" s="49" t="s">
        <v>27</v>
      </c>
      <c r="E48" s="49" t="s">
        <v>359</v>
      </c>
      <c r="F48" s="49" t="s">
        <v>360</v>
      </c>
      <c r="G48" s="49" t="s">
        <v>27</v>
      </c>
      <c r="H48" s="94">
        <v>357.395</v>
      </c>
      <c r="I48" s="11">
        <v>40391</v>
      </c>
      <c r="J48" s="51" t="s">
        <v>361</v>
      </c>
      <c r="K48" s="94" t="s">
        <v>362</v>
      </c>
      <c r="L48" s="22"/>
      <c r="M48" s="22"/>
      <c r="N48" s="22"/>
      <c r="O48" s="22"/>
      <c r="P48" s="54">
        <f>E48-H48</f>
        <v>-247.39499999999998</v>
      </c>
      <c r="Q48" s="59" t="s">
        <v>441</v>
      </c>
    </row>
    <row r="49" spans="1:17" s="12" customFormat="1" ht="57" customHeight="1">
      <c r="A49" s="65">
        <v>26</v>
      </c>
      <c r="B49" s="49" t="s">
        <v>363</v>
      </c>
      <c r="C49" s="41">
        <v>12</v>
      </c>
      <c r="D49" s="49" t="s">
        <v>27</v>
      </c>
      <c r="E49" s="49" t="s">
        <v>364</v>
      </c>
      <c r="F49" s="49" t="s">
        <v>365</v>
      </c>
      <c r="G49" s="49" t="s">
        <v>84</v>
      </c>
      <c r="H49" s="94">
        <v>138.17722</v>
      </c>
      <c r="I49" s="49" t="s">
        <v>365</v>
      </c>
      <c r="J49" s="51" t="s">
        <v>366</v>
      </c>
      <c r="K49" s="94" t="s">
        <v>241</v>
      </c>
      <c r="L49" s="22"/>
      <c r="M49" s="22"/>
      <c r="N49" s="22"/>
      <c r="O49" s="22"/>
      <c r="P49" s="54">
        <f>E49-H49</f>
        <v>-13.177220000000005</v>
      </c>
      <c r="Q49" s="59" t="s">
        <v>381</v>
      </c>
    </row>
    <row r="50" spans="1:17" s="12" customFormat="1" ht="38.25">
      <c r="A50" s="63">
        <v>27</v>
      </c>
      <c r="B50" s="49" t="s">
        <v>90</v>
      </c>
      <c r="C50" s="41">
        <v>13</v>
      </c>
      <c r="D50" s="9" t="s">
        <v>84</v>
      </c>
      <c r="E50" s="31">
        <v>63</v>
      </c>
      <c r="F50" s="11" t="s">
        <v>95</v>
      </c>
      <c r="G50" s="9" t="s">
        <v>84</v>
      </c>
      <c r="H50" s="31">
        <v>22.68668</v>
      </c>
      <c r="I50" s="11" t="s">
        <v>95</v>
      </c>
      <c r="J50" s="11" t="s">
        <v>46</v>
      </c>
      <c r="K50" s="21" t="s">
        <v>244</v>
      </c>
      <c r="L50" s="22"/>
      <c r="M50" s="22"/>
      <c r="N50" s="22"/>
      <c r="O50" s="22"/>
      <c r="P50" s="54">
        <f>E50-H50</f>
        <v>40.313320000000004</v>
      </c>
      <c r="Q50" s="59"/>
    </row>
    <row r="51" spans="1:17" s="12" customFormat="1" ht="145.5" customHeight="1">
      <c r="A51" s="63">
        <v>28</v>
      </c>
      <c r="B51" s="9" t="s">
        <v>91</v>
      </c>
      <c r="C51" s="41">
        <f aca="true" t="shared" si="2" ref="C51:C91">+C50+1</f>
        <v>14</v>
      </c>
      <c r="D51" s="9" t="s">
        <v>84</v>
      </c>
      <c r="E51" s="31">
        <v>10</v>
      </c>
      <c r="F51" s="11" t="s">
        <v>95</v>
      </c>
      <c r="G51" s="9" t="s">
        <v>84</v>
      </c>
      <c r="H51" s="31">
        <v>2.265</v>
      </c>
      <c r="I51" s="11" t="s">
        <v>95</v>
      </c>
      <c r="J51" s="11" t="s">
        <v>46</v>
      </c>
      <c r="K51" s="21" t="s">
        <v>245</v>
      </c>
      <c r="L51" s="22"/>
      <c r="M51" s="22"/>
      <c r="N51" s="22"/>
      <c r="O51" s="22"/>
      <c r="P51" s="54">
        <f>E51-H51</f>
        <v>7.734999999999999</v>
      </c>
      <c r="Q51" s="59" t="s">
        <v>218</v>
      </c>
    </row>
    <row r="52" spans="1:17" s="12" customFormat="1" ht="114.75">
      <c r="A52" s="63">
        <v>29</v>
      </c>
      <c r="B52" s="9" t="s">
        <v>92</v>
      </c>
      <c r="C52" s="41">
        <f t="shared" si="2"/>
        <v>15</v>
      </c>
      <c r="D52" s="9" t="s">
        <v>84</v>
      </c>
      <c r="E52" s="31">
        <f>65.3+18.5</f>
        <v>83.8</v>
      </c>
      <c r="F52" s="11" t="s">
        <v>95</v>
      </c>
      <c r="G52" s="9" t="s">
        <v>84</v>
      </c>
      <c r="H52" s="31">
        <v>55.36</v>
      </c>
      <c r="I52" s="11" t="s">
        <v>95</v>
      </c>
      <c r="J52" s="11" t="s">
        <v>46</v>
      </c>
      <c r="K52" s="21" t="s">
        <v>247</v>
      </c>
      <c r="L52" s="22"/>
      <c r="M52" s="22"/>
      <c r="N52" s="22"/>
      <c r="O52" s="22"/>
      <c r="P52" s="54">
        <v>0</v>
      </c>
      <c r="Q52" s="59" t="s">
        <v>218</v>
      </c>
    </row>
    <row r="53" spans="1:17" s="12" customFormat="1" ht="144" customHeight="1">
      <c r="A53" s="63">
        <v>30</v>
      </c>
      <c r="B53" s="9" t="s">
        <v>93</v>
      </c>
      <c r="C53" s="41">
        <f t="shared" si="2"/>
        <v>16</v>
      </c>
      <c r="D53" s="9" t="s">
        <v>84</v>
      </c>
      <c r="E53" s="31">
        <v>69</v>
      </c>
      <c r="F53" s="11" t="s">
        <v>95</v>
      </c>
      <c r="G53" s="9" t="s">
        <v>84</v>
      </c>
      <c r="H53" s="31">
        <v>28.4</v>
      </c>
      <c r="I53" s="11" t="s">
        <v>95</v>
      </c>
      <c r="J53" s="11" t="s">
        <v>46</v>
      </c>
      <c r="K53" s="21" t="s">
        <v>154</v>
      </c>
      <c r="L53" s="22"/>
      <c r="M53" s="22"/>
      <c r="N53" s="22"/>
      <c r="O53" s="22"/>
      <c r="P53" s="54">
        <v>0</v>
      </c>
      <c r="Q53" s="59" t="s">
        <v>218</v>
      </c>
    </row>
    <row r="54" spans="1:17" s="12" customFormat="1" ht="153">
      <c r="A54" s="63">
        <v>31</v>
      </c>
      <c r="B54" s="9" t="s">
        <v>94</v>
      </c>
      <c r="C54" s="41">
        <f t="shared" si="2"/>
        <v>17</v>
      </c>
      <c r="D54" s="9" t="s">
        <v>84</v>
      </c>
      <c r="E54" s="31">
        <f>22*3</f>
        <v>66</v>
      </c>
      <c r="F54" s="11" t="s">
        <v>95</v>
      </c>
      <c r="G54" s="9" t="s">
        <v>84</v>
      </c>
      <c r="H54" s="31">
        <f>36.83+8.22</f>
        <v>45.05</v>
      </c>
      <c r="I54" s="11" t="s">
        <v>95</v>
      </c>
      <c r="J54" s="11" t="s">
        <v>46</v>
      </c>
      <c r="K54" s="21" t="s">
        <v>246</v>
      </c>
      <c r="L54" s="22"/>
      <c r="M54" s="22"/>
      <c r="N54" s="22"/>
      <c r="O54" s="22"/>
      <c r="P54" s="54">
        <v>0</v>
      </c>
      <c r="Q54" s="59" t="s">
        <v>218</v>
      </c>
    </row>
    <row r="55" spans="1:17" s="12" customFormat="1" ht="132" customHeight="1">
      <c r="A55" s="63">
        <v>32</v>
      </c>
      <c r="B55" s="9" t="s">
        <v>96</v>
      </c>
      <c r="C55" s="41">
        <f t="shared" si="2"/>
        <v>18</v>
      </c>
      <c r="D55" s="9" t="s">
        <v>84</v>
      </c>
      <c r="E55" s="31">
        <f>10+10+3.6</f>
        <v>23.6</v>
      </c>
      <c r="F55" s="11" t="s">
        <v>95</v>
      </c>
      <c r="G55" s="9" t="s">
        <v>84</v>
      </c>
      <c r="H55" s="31">
        <f>5+3.2</f>
        <v>8.2</v>
      </c>
      <c r="I55" s="11">
        <v>40238</v>
      </c>
      <c r="J55" s="11" t="s">
        <v>46</v>
      </c>
      <c r="K55" s="21" t="s">
        <v>248</v>
      </c>
      <c r="L55" s="22"/>
      <c r="M55" s="22"/>
      <c r="N55" s="22"/>
      <c r="O55" s="22"/>
      <c r="P55" s="54">
        <v>0</v>
      </c>
      <c r="Q55" s="59" t="s">
        <v>218</v>
      </c>
    </row>
    <row r="56" spans="1:17" s="12" customFormat="1" ht="145.5" customHeight="1">
      <c r="A56" s="63">
        <v>33</v>
      </c>
      <c r="B56" s="9" t="s">
        <v>97</v>
      </c>
      <c r="C56" s="41">
        <f t="shared" si="2"/>
        <v>19</v>
      </c>
      <c r="D56" s="9" t="s">
        <v>84</v>
      </c>
      <c r="E56" s="31">
        <v>96</v>
      </c>
      <c r="F56" s="11" t="s">
        <v>95</v>
      </c>
      <c r="G56" s="9" t="s">
        <v>84</v>
      </c>
      <c r="H56" s="31">
        <f>64.06521+30.68322+30.78303</f>
        <v>125.53145999999998</v>
      </c>
      <c r="I56" s="11" t="s">
        <v>95</v>
      </c>
      <c r="J56" s="11" t="s">
        <v>46</v>
      </c>
      <c r="K56" s="21" t="s">
        <v>155</v>
      </c>
      <c r="L56" s="22"/>
      <c r="M56" s="22"/>
      <c r="N56" s="22"/>
      <c r="O56" s="22"/>
      <c r="P56" s="54">
        <f>E56-H56</f>
        <v>-29.53145999999998</v>
      </c>
      <c r="Q56" s="59" t="s">
        <v>218</v>
      </c>
    </row>
    <row r="57" spans="1:17" s="12" customFormat="1" ht="185.25" customHeight="1">
      <c r="A57" s="63">
        <v>34</v>
      </c>
      <c r="B57" s="9" t="s">
        <v>97</v>
      </c>
      <c r="C57" s="41">
        <f t="shared" si="2"/>
        <v>20</v>
      </c>
      <c r="D57" s="9" t="s">
        <v>84</v>
      </c>
      <c r="E57" s="31">
        <v>28.8</v>
      </c>
      <c r="F57" s="11" t="s">
        <v>95</v>
      </c>
      <c r="G57" s="9" t="s">
        <v>84</v>
      </c>
      <c r="H57" s="31">
        <f>7.81926+13.05159+3.40458+6.0047+3.79015+5.86181</f>
        <v>39.932089999999995</v>
      </c>
      <c r="I57" s="11" t="s">
        <v>95</v>
      </c>
      <c r="J57" s="11" t="s">
        <v>46</v>
      </c>
      <c r="K57" s="21" t="s">
        <v>156</v>
      </c>
      <c r="L57" s="22"/>
      <c r="M57" s="22"/>
      <c r="N57" s="22"/>
      <c r="O57" s="22"/>
      <c r="P57" s="54">
        <f>E57-H57</f>
        <v>-11.132089999999994</v>
      </c>
      <c r="Q57" s="59" t="s">
        <v>382</v>
      </c>
    </row>
    <row r="58" spans="1:17" s="12" customFormat="1" ht="147.75" customHeight="1">
      <c r="A58" s="63">
        <v>35</v>
      </c>
      <c r="B58" s="9" t="s">
        <v>98</v>
      </c>
      <c r="C58" s="41">
        <f t="shared" si="2"/>
        <v>21</v>
      </c>
      <c r="D58" s="9" t="s">
        <v>84</v>
      </c>
      <c r="E58" s="31">
        <v>96</v>
      </c>
      <c r="F58" s="11" t="s">
        <v>95</v>
      </c>
      <c r="G58" s="9" t="s">
        <v>84</v>
      </c>
      <c r="H58" s="31">
        <v>97.06416</v>
      </c>
      <c r="I58" s="11" t="s">
        <v>95</v>
      </c>
      <c r="J58" s="11" t="s">
        <v>46</v>
      </c>
      <c r="K58" s="21" t="s">
        <v>157</v>
      </c>
      <c r="L58" s="22"/>
      <c r="M58" s="22"/>
      <c r="N58" s="22"/>
      <c r="O58" s="22"/>
      <c r="P58" s="54">
        <f>E58-H58</f>
        <v>-1.064160000000001</v>
      </c>
      <c r="Q58" s="59" t="s">
        <v>218</v>
      </c>
    </row>
    <row r="59" spans="1:17" s="12" customFormat="1" ht="144.75" customHeight="1">
      <c r="A59" s="63">
        <v>36</v>
      </c>
      <c r="B59" s="9" t="s">
        <v>99</v>
      </c>
      <c r="C59" s="41">
        <f t="shared" si="2"/>
        <v>22</v>
      </c>
      <c r="D59" s="9" t="s">
        <v>84</v>
      </c>
      <c r="E59" s="31">
        <v>90</v>
      </c>
      <c r="F59" s="11" t="s">
        <v>95</v>
      </c>
      <c r="G59" s="9" t="s">
        <v>84</v>
      </c>
      <c r="H59" s="31">
        <v>72.61</v>
      </c>
      <c r="I59" s="11" t="s">
        <v>95</v>
      </c>
      <c r="J59" s="11" t="s">
        <v>46</v>
      </c>
      <c r="K59" s="21" t="s">
        <v>190</v>
      </c>
      <c r="L59" s="22"/>
      <c r="M59" s="22"/>
      <c r="N59" s="22"/>
      <c r="O59" s="22"/>
      <c r="P59" s="54">
        <f>E59-H59</f>
        <v>17.39</v>
      </c>
      <c r="Q59" s="59" t="s">
        <v>218</v>
      </c>
    </row>
    <row r="60" spans="1:17" s="12" customFormat="1" ht="201.75" customHeight="1">
      <c r="A60" s="63">
        <v>37</v>
      </c>
      <c r="B60" s="49" t="s">
        <v>100</v>
      </c>
      <c r="C60" s="41">
        <f t="shared" si="2"/>
        <v>23</v>
      </c>
      <c r="D60" s="9" t="s">
        <v>84</v>
      </c>
      <c r="E60" s="31">
        <v>6</v>
      </c>
      <c r="F60" s="11" t="s">
        <v>95</v>
      </c>
      <c r="G60" s="9" t="s">
        <v>84</v>
      </c>
      <c r="H60" s="31">
        <v>8.2</v>
      </c>
      <c r="I60" s="11" t="s">
        <v>95</v>
      </c>
      <c r="J60" s="11" t="s">
        <v>46</v>
      </c>
      <c r="K60" s="21" t="s">
        <v>191</v>
      </c>
      <c r="L60" s="22"/>
      <c r="M60" s="22"/>
      <c r="N60" s="22"/>
      <c r="O60" s="22"/>
      <c r="P60" s="54">
        <f>E60-H60</f>
        <v>-2.1999999999999993</v>
      </c>
      <c r="Q60" s="59" t="s">
        <v>470</v>
      </c>
    </row>
    <row r="61" spans="1:17" s="12" customFormat="1" ht="318.75">
      <c r="A61" s="63">
        <v>38</v>
      </c>
      <c r="B61" s="9" t="s">
        <v>101</v>
      </c>
      <c r="C61" s="41">
        <f t="shared" si="2"/>
        <v>24</v>
      </c>
      <c r="D61" s="9" t="s">
        <v>84</v>
      </c>
      <c r="E61" s="31">
        <v>50</v>
      </c>
      <c r="F61" s="11" t="s">
        <v>95</v>
      </c>
      <c r="G61" s="9" t="s">
        <v>84</v>
      </c>
      <c r="H61" s="31">
        <v>17.14068</v>
      </c>
      <c r="I61" s="11" t="s">
        <v>95</v>
      </c>
      <c r="J61" s="11" t="s">
        <v>46</v>
      </c>
      <c r="K61" s="21" t="s">
        <v>250</v>
      </c>
      <c r="L61" s="22"/>
      <c r="M61" s="22"/>
      <c r="N61" s="22"/>
      <c r="O61" s="22"/>
      <c r="P61" s="54">
        <f aca="true" t="shared" si="3" ref="P61:P71">E61-H61</f>
        <v>32.85932</v>
      </c>
      <c r="Q61" s="59" t="s">
        <v>219</v>
      </c>
    </row>
    <row r="62" spans="1:17" s="12" customFormat="1" ht="261.75" customHeight="1">
      <c r="A62" s="63">
        <v>39</v>
      </c>
      <c r="B62" s="49" t="s">
        <v>102</v>
      </c>
      <c r="C62" s="41">
        <f t="shared" si="2"/>
        <v>25</v>
      </c>
      <c r="D62" s="9" t="s">
        <v>84</v>
      </c>
      <c r="E62" s="31">
        <f>90-18.6</f>
        <v>71.4</v>
      </c>
      <c r="F62" s="11" t="s">
        <v>95</v>
      </c>
      <c r="G62" s="9" t="s">
        <v>84</v>
      </c>
      <c r="H62" s="31">
        <v>0</v>
      </c>
      <c r="I62" s="11"/>
      <c r="J62" s="11"/>
      <c r="K62" s="21"/>
      <c r="L62" s="22"/>
      <c r="M62" s="22"/>
      <c r="N62" s="22"/>
      <c r="O62" s="22"/>
      <c r="P62" s="54">
        <f t="shared" si="3"/>
        <v>71.4</v>
      </c>
      <c r="Q62" s="59" t="s">
        <v>220</v>
      </c>
    </row>
    <row r="63" spans="1:17" s="12" customFormat="1" ht="153">
      <c r="A63" s="63">
        <v>40</v>
      </c>
      <c r="B63" s="49" t="s">
        <v>103</v>
      </c>
      <c r="C63" s="41">
        <f t="shared" si="2"/>
        <v>26</v>
      </c>
      <c r="D63" s="9" t="s">
        <v>84</v>
      </c>
      <c r="E63" s="31">
        <v>18.2</v>
      </c>
      <c r="F63" s="11" t="s">
        <v>95</v>
      </c>
      <c r="G63" s="9" t="s">
        <v>84</v>
      </c>
      <c r="H63" s="31">
        <f>15.2+8.5-5.5+8.5+3</f>
        <v>29.7</v>
      </c>
      <c r="I63" s="11" t="s">
        <v>95</v>
      </c>
      <c r="J63" s="11" t="s">
        <v>46</v>
      </c>
      <c r="K63" s="21" t="s">
        <v>192</v>
      </c>
      <c r="L63" s="22"/>
      <c r="M63" s="22"/>
      <c r="N63" s="22"/>
      <c r="O63" s="22"/>
      <c r="P63" s="54">
        <f t="shared" si="3"/>
        <v>-11.5</v>
      </c>
      <c r="Q63" s="59" t="s">
        <v>471</v>
      </c>
    </row>
    <row r="64" spans="1:17" s="12" customFormat="1" ht="212.25" customHeight="1">
      <c r="A64" s="63">
        <v>41</v>
      </c>
      <c r="B64" s="49" t="s">
        <v>104</v>
      </c>
      <c r="C64" s="41">
        <f t="shared" si="2"/>
        <v>27</v>
      </c>
      <c r="D64" s="9" t="s">
        <v>84</v>
      </c>
      <c r="E64" s="31">
        <v>6</v>
      </c>
      <c r="F64" s="11" t="s">
        <v>95</v>
      </c>
      <c r="G64" s="9" t="s">
        <v>84</v>
      </c>
      <c r="H64" s="31">
        <f>5.9+7.824</f>
        <v>13.724</v>
      </c>
      <c r="I64" s="11" t="s">
        <v>95</v>
      </c>
      <c r="J64" s="11" t="s">
        <v>46</v>
      </c>
      <c r="K64" s="21" t="s">
        <v>158</v>
      </c>
      <c r="L64" s="22"/>
      <c r="M64" s="22"/>
      <c r="N64" s="22"/>
      <c r="O64" s="22"/>
      <c r="P64" s="54">
        <f t="shared" si="3"/>
        <v>-7.724</v>
      </c>
      <c r="Q64" s="59" t="s">
        <v>471</v>
      </c>
    </row>
    <row r="65" spans="1:17" s="12" customFormat="1" ht="153.75" customHeight="1">
      <c r="A65" s="63">
        <v>42</v>
      </c>
      <c r="B65" s="9" t="s">
        <v>105</v>
      </c>
      <c r="C65" s="41">
        <f t="shared" si="2"/>
        <v>28</v>
      </c>
      <c r="D65" s="9" t="s">
        <v>84</v>
      </c>
      <c r="E65" s="31">
        <v>72</v>
      </c>
      <c r="F65" s="11" t="s">
        <v>95</v>
      </c>
      <c r="G65" s="9" t="s">
        <v>84</v>
      </c>
      <c r="H65" s="31">
        <v>66.9023</v>
      </c>
      <c r="I65" s="11" t="s">
        <v>95</v>
      </c>
      <c r="J65" s="11" t="s">
        <v>46</v>
      </c>
      <c r="K65" s="21" t="s">
        <v>249</v>
      </c>
      <c r="L65" s="22"/>
      <c r="M65" s="22"/>
      <c r="N65" s="22"/>
      <c r="O65" s="22"/>
      <c r="P65" s="54">
        <f t="shared" si="3"/>
        <v>5.097700000000003</v>
      </c>
      <c r="Q65" s="59" t="s">
        <v>218</v>
      </c>
    </row>
    <row r="66" spans="1:17" s="12" customFormat="1" ht="192" customHeight="1">
      <c r="A66" s="63">
        <v>43</v>
      </c>
      <c r="B66" s="49" t="s">
        <v>106</v>
      </c>
      <c r="C66" s="41">
        <f t="shared" si="2"/>
        <v>29</v>
      </c>
      <c r="D66" s="9" t="s">
        <v>84</v>
      </c>
      <c r="E66" s="31">
        <v>40</v>
      </c>
      <c r="F66" s="11" t="s">
        <v>95</v>
      </c>
      <c r="G66" s="9" t="s">
        <v>84</v>
      </c>
      <c r="H66" s="31">
        <v>94.89505</v>
      </c>
      <c r="I66" s="11" t="s">
        <v>95</v>
      </c>
      <c r="J66" s="11" t="s">
        <v>46</v>
      </c>
      <c r="K66" s="21" t="s">
        <v>251</v>
      </c>
      <c r="L66" s="22"/>
      <c r="M66" s="22"/>
      <c r="N66" s="22"/>
      <c r="O66" s="22"/>
      <c r="P66" s="54">
        <f t="shared" si="3"/>
        <v>-54.89505</v>
      </c>
      <c r="Q66" s="59" t="s">
        <v>471</v>
      </c>
    </row>
    <row r="67" spans="1:17" s="12" customFormat="1" ht="130.5" customHeight="1">
      <c r="A67" s="63">
        <v>44</v>
      </c>
      <c r="B67" s="49" t="s">
        <v>107</v>
      </c>
      <c r="C67" s="41">
        <f t="shared" si="2"/>
        <v>30</v>
      </c>
      <c r="D67" s="9" t="s">
        <v>84</v>
      </c>
      <c r="E67" s="31">
        <v>25</v>
      </c>
      <c r="F67" s="11" t="s">
        <v>95</v>
      </c>
      <c r="G67" s="9" t="s">
        <v>84</v>
      </c>
      <c r="H67" s="31">
        <v>8.48727</v>
      </c>
      <c r="I67" s="11" t="s">
        <v>95</v>
      </c>
      <c r="J67" s="11" t="s">
        <v>46</v>
      </c>
      <c r="K67" s="21" t="s">
        <v>252</v>
      </c>
      <c r="L67" s="22"/>
      <c r="M67" s="22"/>
      <c r="N67" s="22"/>
      <c r="O67" s="22"/>
      <c r="P67" s="54">
        <f t="shared" si="3"/>
        <v>16.512729999999998</v>
      </c>
      <c r="Q67" s="59" t="s">
        <v>218</v>
      </c>
    </row>
    <row r="68" spans="1:17" s="12" customFormat="1" ht="189.75" customHeight="1">
      <c r="A68" s="63">
        <v>45</v>
      </c>
      <c r="B68" s="49" t="s">
        <v>108</v>
      </c>
      <c r="C68" s="41">
        <f t="shared" si="2"/>
        <v>31</v>
      </c>
      <c r="D68" s="9" t="s">
        <v>84</v>
      </c>
      <c r="E68" s="31">
        <f>110.35-25</f>
        <v>85.35</v>
      </c>
      <c r="F68" s="11" t="s">
        <v>95</v>
      </c>
      <c r="G68" s="9" t="s">
        <v>84</v>
      </c>
      <c r="H68" s="31">
        <v>124.22</v>
      </c>
      <c r="I68" s="11" t="s">
        <v>95</v>
      </c>
      <c r="J68" s="11" t="s">
        <v>46</v>
      </c>
      <c r="K68" s="80" t="s">
        <v>253</v>
      </c>
      <c r="L68" s="22"/>
      <c r="M68" s="22"/>
      <c r="N68" s="22"/>
      <c r="O68" s="22"/>
      <c r="P68" s="54">
        <f t="shared" si="3"/>
        <v>-38.870000000000005</v>
      </c>
      <c r="Q68" s="59" t="s">
        <v>471</v>
      </c>
    </row>
    <row r="69" spans="1:17" s="12" customFormat="1" ht="156" customHeight="1">
      <c r="A69" s="63">
        <v>46</v>
      </c>
      <c r="B69" s="49" t="s">
        <v>109</v>
      </c>
      <c r="C69" s="41">
        <f t="shared" si="2"/>
        <v>32</v>
      </c>
      <c r="D69" s="9" t="s">
        <v>84</v>
      </c>
      <c r="E69" s="31">
        <v>50</v>
      </c>
      <c r="F69" s="11" t="s">
        <v>95</v>
      </c>
      <c r="G69" s="9" t="s">
        <v>84</v>
      </c>
      <c r="H69" s="31">
        <v>13.97</v>
      </c>
      <c r="I69" s="11" t="s">
        <v>95</v>
      </c>
      <c r="J69" s="11" t="s">
        <v>46</v>
      </c>
      <c r="K69" s="21" t="s">
        <v>254</v>
      </c>
      <c r="L69" s="22"/>
      <c r="M69" s="22"/>
      <c r="N69" s="22"/>
      <c r="O69" s="22"/>
      <c r="P69" s="54">
        <f t="shared" si="3"/>
        <v>36.03</v>
      </c>
      <c r="Q69" s="59" t="s">
        <v>218</v>
      </c>
    </row>
    <row r="70" spans="1:17" s="12" customFormat="1" ht="114.75">
      <c r="A70" s="63">
        <v>47</v>
      </c>
      <c r="B70" s="9" t="s">
        <v>110</v>
      </c>
      <c r="C70" s="41">
        <f t="shared" si="2"/>
        <v>33</v>
      </c>
      <c r="D70" s="9" t="s">
        <v>84</v>
      </c>
      <c r="E70" s="31">
        <v>6.2</v>
      </c>
      <c r="F70" s="11" t="s">
        <v>95</v>
      </c>
      <c r="G70" s="9" t="s">
        <v>84</v>
      </c>
      <c r="H70" s="31">
        <f>2.68+1.1</f>
        <v>3.7800000000000002</v>
      </c>
      <c r="I70" s="11" t="s">
        <v>95</v>
      </c>
      <c r="J70" s="11" t="s">
        <v>46</v>
      </c>
      <c r="K70" s="21" t="s">
        <v>159</v>
      </c>
      <c r="L70" s="22"/>
      <c r="M70" s="22"/>
      <c r="N70" s="22"/>
      <c r="O70" s="22"/>
      <c r="P70" s="54">
        <f t="shared" si="3"/>
        <v>2.42</v>
      </c>
      <c r="Q70" s="59" t="s">
        <v>218</v>
      </c>
    </row>
    <row r="71" spans="1:17" s="12" customFormat="1" ht="144" customHeight="1">
      <c r="A71" s="63">
        <v>48</v>
      </c>
      <c r="B71" s="49" t="s">
        <v>111</v>
      </c>
      <c r="C71" s="41">
        <f t="shared" si="2"/>
        <v>34</v>
      </c>
      <c r="D71" s="9" t="s">
        <v>84</v>
      </c>
      <c r="E71" s="31">
        <f>3.5+15</f>
        <v>18.5</v>
      </c>
      <c r="F71" s="11" t="s">
        <v>95</v>
      </c>
      <c r="G71" s="9" t="s">
        <v>84</v>
      </c>
      <c r="H71" s="31">
        <v>22.07</v>
      </c>
      <c r="I71" s="11" t="s">
        <v>95</v>
      </c>
      <c r="J71" s="11" t="s">
        <v>46</v>
      </c>
      <c r="K71" s="21" t="s">
        <v>193</v>
      </c>
      <c r="L71" s="22"/>
      <c r="M71" s="22"/>
      <c r="N71" s="22"/>
      <c r="O71" s="22"/>
      <c r="P71" s="54">
        <f t="shared" si="3"/>
        <v>-3.5700000000000003</v>
      </c>
      <c r="Q71" s="59" t="s">
        <v>218</v>
      </c>
    </row>
    <row r="72" spans="1:17" s="12" customFormat="1" ht="142.5" customHeight="1">
      <c r="A72" s="63">
        <v>49</v>
      </c>
      <c r="B72" s="9" t="s">
        <v>112</v>
      </c>
      <c r="C72" s="41">
        <f t="shared" si="2"/>
        <v>35</v>
      </c>
      <c r="D72" s="9" t="s">
        <v>84</v>
      </c>
      <c r="E72" s="31">
        <v>64.4</v>
      </c>
      <c r="F72" s="11" t="s">
        <v>95</v>
      </c>
      <c r="G72" s="9" t="s">
        <v>84</v>
      </c>
      <c r="H72" s="31">
        <v>64.4</v>
      </c>
      <c r="I72" s="11" t="s">
        <v>95</v>
      </c>
      <c r="J72" s="11" t="s">
        <v>46</v>
      </c>
      <c r="K72" s="21" t="s">
        <v>255</v>
      </c>
      <c r="L72" s="22"/>
      <c r="M72" s="22"/>
      <c r="N72" s="22"/>
      <c r="O72" s="22"/>
      <c r="P72" s="54">
        <f aca="true" t="shared" si="4" ref="P72:P80">E72-H72</f>
        <v>0</v>
      </c>
      <c r="Q72" s="59" t="s">
        <v>218</v>
      </c>
    </row>
    <row r="73" spans="1:17" s="12" customFormat="1" ht="152.25" customHeight="1">
      <c r="A73" s="67">
        <v>50</v>
      </c>
      <c r="B73" s="9" t="s">
        <v>113</v>
      </c>
      <c r="C73" s="41">
        <f t="shared" si="2"/>
        <v>36</v>
      </c>
      <c r="D73" s="9" t="s">
        <v>84</v>
      </c>
      <c r="E73" s="31">
        <v>91.2</v>
      </c>
      <c r="F73" s="11" t="s">
        <v>95</v>
      </c>
      <c r="G73" s="9" t="s">
        <v>84</v>
      </c>
      <c r="H73" s="49" t="s">
        <v>376</v>
      </c>
      <c r="I73" s="100"/>
      <c r="J73" s="100"/>
      <c r="K73" s="21"/>
      <c r="L73" s="22"/>
      <c r="M73" s="22"/>
      <c r="N73" s="22"/>
      <c r="O73" s="22"/>
      <c r="P73" s="54">
        <f t="shared" si="4"/>
        <v>91.2</v>
      </c>
      <c r="Q73" s="59" t="s">
        <v>444</v>
      </c>
    </row>
    <row r="74" spans="1:17" s="12" customFormat="1" ht="300" customHeight="1">
      <c r="A74" s="63"/>
      <c r="B74" s="49" t="s">
        <v>175</v>
      </c>
      <c r="C74" s="9"/>
      <c r="D74" s="135" t="s">
        <v>233</v>
      </c>
      <c r="E74" s="161"/>
      <c r="F74" s="162"/>
      <c r="G74" s="9" t="s">
        <v>84</v>
      </c>
      <c r="H74" s="31">
        <f>53+1.7+1.5</f>
        <v>56.2</v>
      </c>
      <c r="I74" s="11">
        <v>40179</v>
      </c>
      <c r="J74" s="51" t="s">
        <v>172</v>
      </c>
      <c r="K74" s="19" t="s">
        <v>411</v>
      </c>
      <c r="L74" s="18"/>
      <c r="M74" s="18"/>
      <c r="N74" s="18"/>
      <c r="O74" s="18"/>
      <c r="P74" s="54">
        <f t="shared" si="4"/>
        <v>-56.2</v>
      </c>
      <c r="Q74" s="59" t="s">
        <v>215</v>
      </c>
    </row>
    <row r="75" spans="1:17" s="12" customFormat="1" ht="114.75">
      <c r="A75" s="63">
        <v>51</v>
      </c>
      <c r="B75" s="49" t="s">
        <v>114</v>
      </c>
      <c r="C75" s="41">
        <f>+C73+1</f>
        <v>37</v>
      </c>
      <c r="D75" s="9" t="s">
        <v>84</v>
      </c>
      <c r="E75" s="31">
        <v>24.8</v>
      </c>
      <c r="F75" s="11" t="s">
        <v>95</v>
      </c>
      <c r="G75" s="9" t="s">
        <v>84</v>
      </c>
      <c r="H75" s="31">
        <f>8.91296+2.6596+7.88004+5.26832+1.41033</f>
        <v>26.13125</v>
      </c>
      <c r="I75" s="11" t="s">
        <v>95</v>
      </c>
      <c r="J75" s="11" t="s">
        <v>46</v>
      </c>
      <c r="K75" s="21" t="s">
        <v>194</v>
      </c>
      <c r="L75" s="22"/>
      <c r="M75" s="22"/>
      <c r="N75" s="22"/>
      <c r="O75" s="22"/>
      <c r="P75" s="54">
        <f t="shared" si="4"/>
        <v>-1.3312500000000007</v>
      </c>
      <c r="Q75" s="59" t="s">
        <v>218</v>
      </c>
    </row>
    <row r="76" spans="1:17" s="12" customFormat="1" ht="138.75" customHeight="1">
      <c r="A76" s="63">
        <v>52</v>
      </c>
      <c r="B76" s="49" t="s">
        <v>115</v>
      </c>
      <c r="C76" s="41">
        <f t="shared" si="2"/>
        <v>38</v>
      </c>
      <c r="D76" s="9" t="s">
        <v>84</v>
      </c>
      <c r="E76" s="31">
        <v>92</v>
      </c>
      <c r="F76" s="11" t="s">
        <v>95</v>
      </c>
      <c r="G76" s="9" t="s">
        <v>84</v>
      </c>
      <c r="H76" s="31">
        <v>2.80973</v>
      </c>
      <c r="I76" s="11" t="s">
        <v>95</v>
      </c>
      <c r="J76" s="11" t="s">
        <v>46</v>
      </c>
      <c r="K76" s="21" t="s">
        <v>256</v>
      </c>
      <c r="L76" s="22"/>
      <c r="M76" s="22"/>
      <c r="N76" s="22"/>
      <c r="O76" s="22"/>
      <c r="P76" s="54">
        <f t="shared" si="4"/>
        <v>89.19027</v>
      </c>
      <c r="Q76" s="59" t="s">
        <v>218</v>
      </c>
    </row>
    <row r="77" spans="1:17" s="12" customFormat="1" ht="177.75" customHeight="1">
      <c r="A77" s="63">
        <v>53</v>
      </c>
      <c r="B77" s="49" t="s">
        <v>116</v>
      </c>
      <c r="C77" s="41">
        <f t="shared" si="2"/>
        <v>39</v>
      </c>
      <c r="D77" s="9" t="s">
        <v>84</v>
      </c>
      <c r="E77" s="31">
        <v>41</v>
      </c>
      <c r="F77" s="11" t="s">
        <v>95</v>
      </c>
      <c r="G77" s="9" t="s">
        <v>84</v>
      </c>
      <c r="H77" s="31">
        <f>24.585+13.89+13.95</f>
        <v>52.425</v>
      </c>
      <c r="I77" s="11" t="s">
        <v>95</v>
      </c>
      <c r="J77" s="11" t="s">
        <v>46</v>
      </c>
      <c r="K77" s="21" t="s">
        <v>195</v>
      </c>
      <c r="L77" s="22"/>
      <c r="M77" s="22"/>
      <c r="N77" s="22"/>
      <c r="O77" s="22"/>
      <c r="P77" s="54">
        <f t="shared" si="4"/>
        <v>-11.424999999999997</v>
      </c>
      <c r="Q77" s="59" t="s">
        <v>471</v>
      </c>
    </row>
    <row r="78" spans="1:17" s="12" customFormat="1" ht="178.5">
      <c r="A78" s="63">
        <v>54</v>
      </c>
      <c r="B78" s="49" t="s">
        <v>117</v>
      </c>
      <c r="C78" s="41">
        <f t="shared" si="2"/>
        <v>40</v>
      </c>
      <c r="D78" s="9" t="s">
        <v>84</v>
      </c>
      <c r="E78" s="31">
        <v>35</v>
      </c>
      <c r="F78" s="11" t="s">
        <v>95</v>
      </c>
      <c r="G78" s="9" t="s">
        <v>84</v>
      </c>
      <c r="H78" s="31">
        <f>88.644+0.57018+4.66559+24.048+30.476</f>
        <v>148.40377</v>
      </c>
      <c r="I78" s="11" t="s">
        <v>95</v>
      </c>
      <c r="J78" s="11" t="s">
        <v>46</v>
      </c>
      <c r="K78" s="21" t="s">
        <v>257</v>
      </c>
      <c r="L78" s="22"/>
      <c r="M78" s="22"/>
      <c r="N78" s="22"/>
      <c r="O78" s="22"/>
      <c r="P78" s="54">
        <f t="shared" si="4"/>
        <v>-113.40377000000001</v>
      </c>
      <c r="Q78" s="59" t="s">
        <v>471</v>
      </c>
    </row>
    <row r="79" spans="1:17" s="12" customFormat="1" ht="76.5">
      <c r="A79" s="63">
        <v>55</v>
      </c>
      <c r="B79" s="49" t="s">
        <v>118</v>
      </c>
      <c r="C79" s="41">
        <f t="shared" si="2"/>
        <v>41</v>
      </c>
      <c r="D79" s="9" t="s">
        <v>84</v>
      </c>
      <c r="E79" s="31">
        <v>64.3</v>
      </c>
      <c r="F79" s="11" t="s">
        <v>128</v>
      </c>
      <c r="G79" s="9" t="s">
        <v>84</v>
      </c>
      <c r="H79" s="31">
        <v>66.9</v>
      </c>
      <c r="I79" s="11">
        <v>40238</v>
      </c>
      <c r="J79" s="11" t="s">
        <v>178</v>
      </c>
      <c r="K79" s="21" t="s">
        <v>258</v>
      </c>
      <c r="L79" s="22"/>
      <c r="M79" s="22"/>
      <c r="N79" s="22"/>
      <c r="O79" s="22"/>
      <c r="P79" s="54">
        <f t="shared" si="4"/>
        <v>-2.6000000000000085</v>
      </c>
      <c r="Q79" s="59" t="s">
        <v>472</v>
      </c>
    </row>
    <row r="80" spans="1:17" s="12" customFormat="1" ht="132.75" customHeight="1">
      <c r="A80" s="63">
        <v>56</v>
      </c>
      <c r="B80" s="49" t="s">
        <v>119</v>
      </c>
      <c r="C80" s="41">
        <f t="shared" si="2"/>
        <v>42</v>
      </c>
      <c r="D80" s="9" t="s">
        <v>84</v>
      </c>
      <c r="E80" s="31">
        <v>58.3</v>
      </c>
      <c r="F80" s="11" t="s">
        <v>128</v>
      </c>
      <c r="G80" s="9" t="s">
        <v>84</v>
      </c>
      <c r="H80" s="31">
        <v>44.5</v>
      </c>
      <c r="I80" s="11" t="s">
        <v>128</v>
      </c>
      <c r="J80" s="51" t="s">
        <v>179</v>
      </c>
      <c r="K80" s="21" t="s">
        <v>259</v>
      </c>
      <c r="L80" s="22"/>
      <c r="M80" s="22"/>
      <c r="N80" s="22"/>
      <c r="O80" s="22"/>
      <c r="P80" s="54">
        <f t="shared" si="4"/>
        <v>13.799999999999997</v>
      </c>
      <c r="Q80" s="59" t="s">
        <v>218</v>
      </c>
    </row>
    <row r="81" spans="1:17" s="12" customFormat="1" ht="142.5" customHeight="1">
      <c r="A81" s="63">
        <v>57</v>
      </c>
      <c r="B81" s="49" t="s">
        <v>120</v>
      </c>
      <c r="C81" s="41">
        <f t="shared" si="2"/>
        <v>43</v>
      </c>
      <c r="D81" s="9" t="s">
        <v>84</v>
      </c>
      <c r="E81" s="31">
        <v>92.8</v>
      </c>
      <c r="F81" s="11" t="s">
        <v>128</v>
      </c>
      <c r="G81" s="9" t="s">
        <v>84</v>
      </c>
      <c r="H81" s="31">
        <v>116.45301</v>
      </c>
      <c r="I81" s="11" t="s">
        <v>95</v>
      </c>
      <c r="J81" s="11" t="s">
        <v>46</v>
      </c>
      <c r="K81" s="21" t="s">
        <v>260</v>
      </c>
      <c r="L81" s="22"/>
      <c r="M81" s="22"/>
      <c r="N81" s="22"/>
      <c r="O81" s="22"/>
      <c r="P81" s="54">
        <f aca="true" t="shared" si="5" ref="P81:P97">E81-H81</f>
        <v>-23.65301000000001</v>
      </c>
      <c r="Q81" s="59" t="s">
        <v>218</v>
      </c>
    </row>
    <row r="82" spans="1:17" s="12" customFormat="1" ht="144" customHeight="1">
      <c r="A82" s="63">
        <v>58</v>
      </c>
      <c r="B82" s="9" t="s">
        <v>121</v>
      </c>
      <c r="C82" s="41">
        <f t="shared" si="2"/>
        <v>44</v>
      </c>
      <c r="D82" s="9" t="s">
        <v>84</v>
      </c>
      <c r="E82" s="31">
        <v>32.3</v>
      </c>
      <c r="F82" s="11" t="s">
        <v>128</v>
      </c>
      <c r="G82" s="9" t="s">
        <v>84</v>
      </c>
      <c r="H82" s="31">
        <v>32.43</v>
      </c>
      <c r="I82" s="11">
        <v>40210</v>
      </c>
      <c r="J82" s="11" t="s">
        <v>180</v>
      </c>
      <c r="K82" s="21" t="s">
        <v>261</v>
      </c>
      <c r="L82" s="22"/>
      <c r="M82" s="22"/>
      <c r="N82" s="22"/>
      <c r="O82" s="22"/>
      <c r="P82" s="54">
        <f t="shared" si="5"/>
        <v>-0.13000000000000256</v>
      </c>
      <c r="Q82" s="59" t="s">
        <v>218</v>
      </c>
    </row>
    <row r="83" spans="1:17" s="12" customFormat="1" ht="144.75" customHeight="1">
      <c r="A83" s="63">
        <v>59</v>
      </c>
      <c r="B83" s="49" t="s">
        <v>122</v>
      </c>
      <c r="C83" s="41">
        <f t="shared" si="2"/>
        <v>45</v>
      </c>
      <c r="D83" s="9" t="s">
        <v>84</v>
      </c>
      <c r="E83" s="31">
        <v>54.8</v>
      </c>
      <c r="F83" s="11" t="s">
        <v>128</v>
      </c>
      <c r="G83" s="9" t="s">
        <v>84</v>
      </c>
      <c r="H83" s="31">
        <v>29.0792</v>
      </c>
      <c r="I83" s="11">
        <v>40210</v>
      </c>
      <c r="J83" s="11" t="s">
        <v>46</v>
      </c>
      <c r="K83" s="21" t="s">
        <v>262</v>
      </c>
      <c r="L83" s="22"/>
      <c r="M83" s="22"/>
      <c r="N83" s="22"/>
      <c r="O83" s="22"/>
      <c r="P83" s="54">
        <f t="shared" si="5"/>
        <v>25.720799999999997</v>
      </c>
      <c r="Q83" s="59" t="s">
        <v>218</v>
      </c>
    </row>
    <row r="84" spans="1:17" s="12" customFormat="1" ht="148.5" customHeight="1">
      <c r="A84" s="63">
        <v>60</v>
      </c>
      <c r="B84" s="49" t="s">
        <v>123</v>
      </c>
      <c r="C84" s="41">
        <f t="shared" si="2"/>
        <v>46</v>
      </c>
      <c r="D84" s="9" t="s">
        <v>84</v>
      </c>
      <c r="E84" s="31">
        <v>97.3</v>
      </c>
      <c r="F84" s="11" t="s">
        <v>128</v>
      </c>
      <c r="G84" s="9" t="s">
        <v>84</v>
      </c>
      <c r="H84" s="31">
        <v>102.91547</v>
      </c>
      <c r="I84" s="11">
        <v>40210</v>
      </c>
      <c r="J84" s="11" t="s">
        <v>46</v>
      </c>
      <c r="K84" s="21" t="s">
        <v>241</v>
      </c>
      <c r="L84" s="22"/>
      <c r="M84" s="22"/>
      <c r="N84" s="22"/>
      <c r="O84" s="22"/>
      <c r="P84" s="54">
        <f t="shared" si="5"/>
        <v>-5.615470000000002</v>
      </c>
      <c r="Q84" s="59" t="s">
        <v>218</v>
      </c>
    </row>
    <row r="85" spans="1:17" s="12" customFormat="1" ht="25.5">
      <c r="A85" s="63">
        <v>61</v>
      </c>
      <c r="B85" s="49" t="s">
        <v>124</v>
      </c>
      <c r="C85" s="41">
        <f t="shared" si="2"/>
        <v>47</v>
      </c>
      <c r="D85" s="9" t="s">
        <v>84</v>
      </c>
      <c r="E85" s="31">
        <v>20.2</v>
      </c>
      <c r="F85" s="11" t="s">
        <v>128</v>
      </c>
      <c r="G85" s="9" t="s">
        <v>84</v>
      </c>
      <c r="H85" s="31">
        <v>6.50713</v>
      </c>
      <c r="I85" s="22"/>
      <c r="J85" s="22"/>
      <c r="K85" s="21" t="s">
        <v>241</v>
      </c>
      <c r="L85" s="22"/>
      <c r="M85" s="22"/>
      <c r="N85" s="22"/>
      <c r="O85" s="22"/>
      <c r="P85" s="54">
        <f t="shared" si="5"/>
        <v>13.69287</v>
      </c>
      <c r="Q85" s="59"/>
    </row>
    <row r="86" spans="1:17" s="12" customFormat="1" ht="141" customHeight="1">
      <c r="A86" s="63">
        <v>62</v>
      </c>
      <c r="B86" s="49" t="s">
        <v>125</v>
      </c>
      <c r="C86" s="41">
        <f t="shared" si="2"/>
        <v>48</v>
      </c>
      <c r="D86" s="9" t="s">
        <v>84</v>
      </c>
      <c r="E86" s="31">
        <v>68.6</v>
      </c>
      <c r="F86" s="11" t="s">
        <v>128</v>
      </c>
      <c r="G86" s="9" t="s">
        <v>84</v>
      </c>
      <c r="H86" s="31">
        <v>121.58886</v>
      </c>
      <c r="I86" s="11">
        <v>40210</v>
      </c>
      <c r="J86" s="11" t="s">
        <v>46</v>
      </c>
      <c r="K86" s="21" t="s">
        <v>263</v>
      </c>
      <c r="L86" s="22"/>
      <c r="M86" s="22"/>
      <c r="N86" s="22"/>
      <c r="O86" s="22"/>
      <c r="P86" s="54">
        <f t="shared" si="5"/>
        <v>-52.98886</v>
      </c>
      <c r="Q86" s="59" t="s">
        <v>218</v>
      </c>
    </row>
    <row r="87" spans="1:17" s="12" customFormat="1" ht="38.25">
      <c r="A87" s="63">
        <v>63</v>
      </c>
      <c r="B87" s="49" t="s">
        <v>126</v>
      </c>
      <c r="C87" s="41">
        <f t="shared" si="2"/>
        <v>49</v>
      </c>
      <c r="D87" s="9" t="s">
        <v>84</v>
      </c>
      <c r="E87" s="31">
        <v>83</v>
      </c>
      <c r="F87" s="11" t="s">
        <v>128</v>
      </c>
      <c r="G87" s="9" t="s">
        <v>84</v>
      </c>
      <c r="H87" s="86">
        <v>107.73072</v>
      </c>
      <c r="I87" s="22"/>
      <c r="J87" s="22"/>
      <c r="K87" s="21" t="s">
        <v>264</v>
      </c>
      <c r="L87" s="22"/>
      <c r="M87" s="22"/>
      <c r="N87" s="22"/>
      <c r="O87" s="22"/>
      <c r="P87" s="54">
        <f t="shared" si="5"/>
        <v>-24.730720000000005</v>
      </c>
      <c r="Q87" s="17" t="s">
        <v>184</v>
      </c>
    </row>
    <row r="88" spans="1:17" s="12" customFormat="1" ht="182.25" customHeight="1">
      <c r="A88" s="63">
        <v>64</v>
      </c>
      <c r="B88" s="49" t="s">
        <v>127</v>
      </c>
      <c r="C88" s="41">
        <f t="shared" si="2"/>
        <v>50</v>
      </c>
      <c r="D88" s="9" t="s">
        <v>84</v>
      </c>
      <c r="E88" s="31">
        <v>78.1</v>
      </c>
      <c r="F88" s="11" t="s">
        <v>128</v>
      </c>
      <c r="G88" s="9" t="s">
        <v>84</v>
      </c>
      <c r="H88" s="31">
        <v>187.33328</v>
      </c>
      <c r="I88" s="11">
        <v>40210</v>
      </c>
      <c r="J88" s="11" t="s">
        <v>46</v>
      </c>
      <c r="K88" s="21" t="s">
        <v>265</v>
      </c>
      <c r="L88" s="22"/>
      <c r="M88" s="22"/>
      <c r="N88" s="22"/>
      <c r="O88" s="22"/>
      <c r="P88" s="54">
        <f t="shared" si="5"/>
        <v>-109.23328000000001</v>
      </c>
      <c r="Q88" s="59" t="s">
        <v>471</v>
      </c>
    </row>
    <row r="89" spans="1:17" s="12" customFormat="1" ht="38.25">
      <c r="A89" s="63">
        <v>65</v>
      </c>
      <c r="B89" s="49" t="s">
        <v>129</v>
      </c>
      <c r="C89" s="41">
        <f t="shared" si="2"/>
        <v>51</v>
      </c>
      <c r="D89" s="9" t="s">
        <v>84</v>
      </c>
      <c r="E89" s="31">
        <v>79.7</v>
      </c>
      <c r="F89" s="11" t="s">
        <v>128</v>
      </c>
      <c r="G89" s="9" t="s">
        <v>84</v>
      </c>
      <c r="H89" s="87">
        <v>74.40198</v>
      </c>
      <c r="I89" s="11">
        <v>40210</v>
      </c>
      <c r="J89" s="51" t="s">
        <v>161</v>
      </c>
      <c r="K89" s="21"/>
      <c r="L89" s="22"/>
      <c r="M89" s="22"/>
      <c r="N89" s="22"/>
      <c r="O89" s="22"/>
      <c r="P89" s="54">
        <f t="shared" si="5"/>
        <v>5.298020000000008</v>
      </c>
      <c r="Q89" s="17" t="s">
        <v>184</v>
      </c>
    </row>
    <row r="90" spans="1:17" s="12" customFormat="1" ht="114.75">
      <c r="A90" s="63">
        <v>66</v>
      </c>
      <c r="B90" s="49" t="s">
        <v>130</v>
      </c>
      <c r="C90" s="41">
        <f t="shared" si="2"/>
        <v>52</v>
      </c>
      <c r="D90" s="9" t="s">
        <v>84</v>
      </c>
      <c r="E90" s="31">
        <v>61.2</v>
      </c>
      <c r="F90" s="11" t="s">
        <v>132</v>
      </c>
      <c r="G90" s="9" t="s">
        <v>84</v>
      </c>
      <c r="H90" s="31">
        <v>106.76139</v>
      </c>
      <c r="I90" s="11">
        <v>40210</v>
      </c>
      <c r="J90" s="11" t="s">
        <v>46</v>
      </c>
      <c r="K90" s="21" t="s">
        <v>266</v>
      </c>
      <c r="L90" s="22"/>
      <c r="M90" s="22"/>
      <c r="N90" s="22"/>
      <c r="O90" s="22"/>
      <c r="P90" s="54">
        <f t="shared" si="5"/>
        <v>-45.56139</v>
      </c>
      <c r="Q90" s="59" t="s">
        <v>218</v>
      </c>
    </row>
    <row r="91" spans="1:17" s="12" customFormat="1" ht="51">
      <c r="A91" s="63">
        <v>67</v>
      </c>
      <c r="B91" s="49" t="s">
        <v>131</v>
      </c>
      <c r="C91" s="41">
        <f t="shared" si="2"/>
        <v>53</v>
      </c>
      <c r="D91" s="9" t="s">
        <v>84</v>
      </c>
      <c r="E91" s="31">
        <v>34</v>
      </c>
      <c r="F91" s="11" t="s">
        <v>132</v>
      </c>
      <c r="G91" s="9" t="s">
        <v>84</v>
      </c>
      <c r="H91" s="31">
        <f>11.88+0.466</f>
        <v>12.346</v>
      </c>
      <c r="I91" s="51">
        <v>40238</v>
      </c>
      <c r="J91" s="22"/>
      <c r="K91" s="21" t="s">
        <v>343</v>
      </c>
      <c r="L91" s="22"/>
      <c r="M91" s="22"/>
      <c r="N91" s="22"/>
      <c r="O91" s="22"/>
      <c r="P91" s="54">
        <f t="shared" si="5"/>
        <v>21.654</v>
      </c>
      <c r="Q91" s="17" t="s">
        <v>184</v>
      </c>
    </row>
    <row r="92" spans="1:17" s="12" customFormat="1" ht="38.25">
      <c r="A92" s="63">
        <v>68</v>
      </c>
      <c r="B92" s="9" t="s">
        <v>294</v>
      </c>
      <c r="C92" s="41">
        <v>54</v>
      </c>
      <c r="D92" s="49" t="s">
        <v>84</v>
      </c>
      <c r="E92" s="31">
        <v>8.4</v>
      </c>
      <c r="F92" s="11">
        <v>40269</v>
      </c>
      <c r="G92" s="49" t="s">
        <v>84</v>
      </c>
      <c r="H92" s="31">
        <v>13.27424</v>
      </c>
      <c r="I92" s="11">
        <v>40269</v>
      </c>
      <c r="J92" s="51" t="s">
        <v>295</v>
      </c>
      <c r="K92" s="21" t="s">
        <v>344</v>
      </c>
      <c r="L92" s="22"/>
      <c r="M92" s="22"/>
      <c r="N92" s="22"/>
      <c r="O92" s="22"/>
      <c r="P92" s="54">
        <f t="shared" si="5"/>
        <v>-4.87424</v>
      </c>
      <c r="Q92" s="59" t="s">
        <v>472</v>
      </c>
    </row>
    <row r="93" spans="1:17" s="12" customFormat="1" ht="25.5">
      <c r="A93" s="63">
        <v>69</v>
      </c>
      <c r="B93" s="49" t="s">
        <v>296</v>
      </c>
      <c r="C93" s="41">
        <v>55</v>
      </c>
      <c r="D93" s="49" t="s">
        <v>84</v>
      </c>
      <c r="E93" s="31">
        <v>13.8</v>
      </c>
      <c r="F93" s="11">
        <v>40269</v>
      </c>
      <c r="G93" s="49" t="s">
        <v>84</v>
      </c>
      <c r="H93" s="31">
        <v>3.27221</v>
      </c>
      <c r="I93" s="11">
        <v>40269</v>
      </c>
      <c r="J93" s="51" t="s">
        <v>297</v>
      </c>
      <c r="K93" s="21"/>
      <c r="L93" s="22"/>
      <c r="M93" s="22"/>
      <c r="N93" s="22"/>
      <c r="O93" s="22"/>
      <c r="P93" s="54">
        <f t="shared" si="5"/>
        <v>10.527790000000001</v>
      </c>
      <c r="Q93" s="17"/>
    </row>
    <row r="94" spans="1:17" s="12" customFormat="1" ht="226.5" customHeight="1">
      <c r="A94" s="63">
        <v>70</v>
      </c>
      <c r="B94" s="49" t="s">
        <v>165</v>
      </c>
      <c r="C94" s="41">
        <v>56</v>
      </c>
      <c r="D94" s="9" t="s">
        <v>84</v>
      </c>
      <c r="E94" s="31">
        <v>3</v>
      </c>
      <c r="F94" s="11">
        <v>40269</v>
      </c>
      <c r="G94" s="9" t="s">
        <v>84</v>
      </c>
      <c r="H94" s="31">
        <v>9.23381</v>
      </c>
      <c r="I94" s="11">
        <v>40210</v>
      </c>
      <c r="J94" s="51" t="s">
        <v>181</v>
      </c>
      <c r="K94" s="21" t="s">
        <v>267</v>
      </c>
      <c r="L94" s="22"/>
      <c r="M94" s="22"/>
      <c r="N94" s="22"/>
      <c r="O94" s="22"/>
      <c r="P94" s="54">
        <f t="shared" si="5"/>
        <v>-6.23381</v>
      </c>
      <c r="Q94" s="59" t="s">
        <v>221</v>
      </c>
    </row>
    <row r="95" spans="1:17" s="12" customFormat="1" ht="63.75">
      <c r="A95" s="63">
        <v>71</v>
      </c>
      <c r="B95" s="49" t="s">
        <v>367</v>
      </c>
      <c r="C95" s="41">
        <v>57</v>
      </c>
      <c r="D95" s="9" t="s">
        <v>84</v>
      </c>
      <c r="E95" s="31">
        <v>40</v>
      </c>
      <c r="F95" s="11">
        <v>40360</v>
      </c>
      <c r="G95" s="9" t="s">
        <v>84</v>
      </c>
      <c r="H95" s="31">
        <v>0</v>
      </c>
      <c r="I95" s="49"/>
      <c r="J95" s="51"/>
      <c r="K95" s="21"/>
      <c r="L95" s="22"/>
      <c r="M95" s="22"/>
      <c r="N95" s="22"/>
      <c r="O95" s="22"/>
      <c r="P95" s="54">
        <f t="shared" si="5"/>
        <v>40</v>
      </c>
      <c r="Q95" s="59" t="s">
        <v>383</v>
      </c>
    </row>
    <row r="96" spans="1:17" s="12" customFormat="1" ht="38.25">
      <c r="A96" s="63">
        <v>72</v>
      </c>
      <c r="B96" s="49" t="s">
        <v>368</v>
      </c>
      <c r="C96" s="41">
        <v>58</v>
      </c>
      <c r="D96" s="9" t="s">
        <v>84</v>
      </c>
      <c r="E96" s="31">
        <v>39.6</v>
      </c>
      <c r="F96" s="11">
        <v>40391</v>
      </c>
      <c r="G96" s="9" t="s">
        <v>84</v>
      </c>
      <c r="H96" s="31">
        <v>0</v>
      </c>
      <c r="I96" s="49"/>
      <c r="J96" s="51"/>
      <c r="K96" s="21"/>
      <c r="L96" s="22"/>
      <c r="M96" s="22"/>
      <c r="N96" s="22"/>
      <c r="O96" s="22"/>
      <c r="P96" s="54">
        <f t="shared" si="5"/>
        <v>39.6</v>
      </c>
      <c r="Q96" s="59" t="s">
        <v>383</v>
      </c>
    </row>
    <row r="97" spans="1:17" s="12" customFormat="1" ht="219" customHeight="1">
      <c r="A97" s="63">
        <v>73</v>
      </c>
      <c r="B97" s="49" t="s">
        <v>177</v>
      </c>
      <c r="C97" s="41">
        <v>59</v>
      </c>
      <c r="D97" s="9" t="s">
        <v>84</v>
      </c>
      <c r="E97" s="31">
        <v>61.7</v>
      </c>
      <c r="F97" s="11">
        <v>40452</v>
      </c>
      <c r="G97" s="9" t="s">
        <v>84</v>
      </c>
      <c r="H97" s="31">
        <v>16.27118</v>
      </c>
      <c r="I97" s="49" t="s">
        <v>128</v>
      </c>
      <c r="J97" s="51" t="s">
        <v>173</v>
      </c>
      <c r="K97" s="21"/>
      <c r="L97" s="22"/>
      <c r="M97" s="22"/>
      <c r="N97" s="22"/>
      <c r="O97" s="22"/>
      <c r="P97" s="54">
        <f t="shared" si="5"/>
        <v>45.42882</v>
      </c>
      <c r="Q97" s="59" t="s">
        <v>221</v>
      </c>
    </row>
    <row r="98" spans="1:17" s="12" customFormat="1" ht="34.5" customHeight="1">
      <c r="A98" s="140" t="s">
        <v>375</v>
      </c>
      <c r="B98" s="141"/>
      <c r="C98" s="142"/>
      <c r="D98" s="9"/>
      <c r="E98" s="99">
        <f>E34+E38+E39+E41+E42+E43+E44+E45+E46+E47+E48+E49+E50+E51+E52+E53+E54+E55+E56+E57+E58+E59+E60+E61+E62+E63+E64+E65+E66+E67+E68+E69+E70+E71+E72+E73+E75+E76+E77+E78+E79+E80+E81+E82+E83+E84+E85+E86+E87+E88+E89+E90+E91+E92+E93+E94+E95+E96+E97</f>
        <v>3608.25</v>
      </c>
      <c r="F98" s="11"/>
      <c r="G98" s="9"/>
      <c r="H98" s="99">
        <f>SUM(H34:H97)</f>
        <v>3712.1773100000005</v>
      </c>
      <c r="I98" s="11"/>
      <c r="J98" s="11"/>
      <c r="K98" s="21"/>
      <c r="L98" s="22"/>
      <c r="M98" s="22"/>
      <c r="N98" s="22"/>
      <c r="O98" s="22"/>
      <c r="P98" s="96">
        <f>SUM(P34:P97)</f>
        <v>-244.23519000000002</v>
      </c>
      <c r="Q98" s="59"/>
    </row>
    <row r="99" spans="1:17" s="12" customFormat="1" ht="123" customHeight="1">
      <c r="A99" s="32">
        <v>74</v>
      </c>
      <c r="B99" s="49" t="s">
        <v>133</v>
      </c>
      <c r="C99" s="16" t="s">
        <v>5</v>
      </c>
      <c r="D99" s="16" t="s">
        <v>20</v>
      </c>
      <c r="E99" s="40">
        <v>2684</v>
      </c>
      <c r="F99" s="11">
        <v>40240</v>
      </c>
      <c r="G99" s="16" t="s">
        <v>20</v>
      </c>
      <c r="H99" s="40">
        <f>2446-21.3</f>
        <v>2424.7</v>
      </c>
      <c r="I99" s="11">
        <v>40240</v>
      </c>
      <c r="J99" s="51" t="s">
        <v>270</v>
      </c>
      <c r="K99" s="46" t="s">
        <v>272</v>
      </c>
      <c r="L99" s="18"/>
      <c r="M99" s="18"/>
      <c r="N99" s="18"/>
      <c r="O99" s="18"/>
      <c r="P99" s="54">
        <f aca="true" t="shared" si="6" ref="P99:P120">E99-H99</f>
        <v>259.3000000000002</v>
      </c>
      <c r="Q99" s="59" t="s">
        <v>227</v>
      </c>
    </row>
    <row r="100" spans="1:17" s="12" customFormat="1" ht="65.25" customHeight="1">
      <c r="A100" s="33">
        <v>75</v>
      </c>
      <c r="B100" s="49" t="s">
        <v>134</v>
      </c>
      <c r="C100" s="16" t="s">
        <v>23</v>
      </c>
      <c r="D100" s="16" t="s">
        <v>20</v>
      </c>
      <c r="E100" s="40">
        <v>2342</v>
      </c>
      <c r="F100" s="11">
        <v>40240</v>
      </c>
      <c r="G100" s="16" t="s">
        <v>20</v>
      </c>
      <c r="H100" s="40">
        <v>2103.9</v>
      </c>
      <c r="I100" s="11">
        <v>40240</v>
      </c>
      <c r="J100" s="83" t="s">
        <v>273</v>
      </c>
      <c r="K100" s="51" t="s">
        <v>271</v>
      </c>
      <c r="L100" s="39"/>
      <c r="M100" s="39"/>
      <c r="N100" s="39"/>
      <c r="O100" s="39"/>
      <c r="P100" s="54">
        <f t="shared" si="6"/>
        <v>238.0999999999999</v>
      </c>
      <c r="Q100" s="59" t="s">
        <v>227</v>
      </c>
    </row>
    <row r="101" spans="1:17" s="12" customFormat="1" ht="51">
      <c r="A101" s="33" t="s">
        <v>473</v>
      </c>
      <c r="B101" s="49" t="s">
        <v>134</v>
      </c>
      <c r="C101" s="16" t="s">
        <v>23</v>
      </c>
      <c r="D101" s="131" t="s">
        <v>233</v>
      </c>
      <c r="E101" s="132"/>
      <c r="F101" s="133"/>
      <c r="G101" s="16" t="s">
        <v>84</v>
      </c>
      <c r="H101" s="40">
        <v>20.4</v>
      </c>
      <c r="I101" s="11">
        <v>40393</v>
      </c>
      <c r="J101" s="83" t="s">
        <v>384</v>
      </c>
      <c r="K101" s="51" t="s">
        <v>271</v>
      </c>
      <c r="L101" s="39"/>
      <c r="M101" s="39"/>
      <c r="N101" s="39"/>
      <c r="O101" s="39"/>
      <c r="P101" s="54">
        <f t="shared" si="6"/>
        <v>-20.4</v>
      </c>
      <c r="Q101" s="59" t="s">
        <v>472</v>
      </c>
    </row>
    <row r="102" spans="1:17" s="12" customFormat="1" ht="51">
      <c r="A102" s="32">
        <v>76</v>
      </c>
      <c r="B102" s="49" t="s">
        <v>135</v>
      </c>
      <c r="C102" s="16" t="s">
        <v>6</v>
      </c>
      <c r="D102" s="16" t="s">
        <v>27</v>
      </c>
      <c r="E102" s="40">
        <v>357.3</v>
      </c>
      <c r="F102" s="11">
        <v>40240</v>
      </c>
      <c r="G102" s="16" t="s">
        <v>27</v>
      </c>
      <c r="H102" s="40">
        <v>245.60444</v>
      </c>
      <c r="I102" s="11">
        <v>40240</v>
      </c>
      <c r="J102" s="51" t="s">
        <v>276</v>
      </c>
      <c r="K102" s="46" t="s">
        <v>277</v>
      </c>
      <c r="L102" s="39"/>
      <c r="M102" s="39"/>
      <c r="N102" s="39"/>
      <c r="O102" s="39"/>
      <c r="P102" s="54">
        <f t="shared" si="6"/>
        <v>111.69556</v>
      </c>
      <c r="Q102" s="59" t="s">
        <v>227</v>
      </c>
    </row>
    <row r="103" spans="1:17" s="12" customFormat="1" ht="40.5" customHeight="1">
      <c r="A103" s="33" t="s">
        <v>445</v>
      </c>
      <c r="B103" s="49" t="s">
        <v>339</v>
      </c>
      <c r="C103" s="16" t="s">
        <v>6</v>
      </c>
      <c r="D103" s="131" t="s">
        <v>233</v>
      </c>
      <c r="E103" s="132"/>
      <c r="F103" s="133"/>
      <c r="G103" s="16" t="s">
        <v>27</v>
      </c>
      <c r="H103" s="40">
        <v>142.7</v>
      </c>
      <c r="I103" s="11">
        <v>40269</v>
      </c>
      <c r="J103" s="51">
        <v>40330</v>
      </c>
      <c r="K103" s="46" t="s">
        <v>336</v>
      </c>
      <c r="L103" s="39"/>
      <c r="M103" s="39"/>
      <c r="N103" s="39"/>
      <c r="O103" s="39"/>
      <c r="P103" s="54">
        <f t="shared" si="6"/>
        <v>-142.7</v>
      </c>
      <c r="Q103" s="59" t="s">
        <v>337</v>
      </c>
    </row>
    <row r="104" spans="1:17" s="12" customFormat="1" ht="38.25">
      <c r="A104" s="33" t="s">
        <v>445</v>
      </c>
      <c r="B104" s="49" t="s">
        <v>339</v>
      </c>
      <c r="C104" s="16" t="s">
        <v>6</v>
      </c>
      <c r="D104" s="131" t="s">
        <v>233</v>
      </c>
      <c r="E104" s="132"/>
      <c r="F104" s="133"/>
      <c r="G104" s="16" t="s">
        <v>84</v>
      </c>
      <c r="H104" s="40">
        <v>1.65</v>
      </c>
      <c r="I104" s="11">
        <v>40360</v>
      </c>
      <c r="J104" s="51">
        <v>40422</v>
      </c>
      <c r="K104" s="46" t="s">
        <v>336</v>
      </c>
      <c r="L104" s="39"/>
      <c r="M104" s="39"/>
      <c r="N104" s="39"/>
      <c r="O104" s="39"/>
      <c r="P104" s="54">
        <f t="shared" si="6"/>
        <v>-1.65</v>
      </c>
      <c r="Q104" s="59" t="s">
        <v>472</v>
      </c>
    </row>
    <row r="105" spans="1:17" s="12" customFormat="1" ht="63.75">
      <c r="A105" s="32">
        <v>77</v>
      </c>
      <c r="B105" s="49" t="s">
        <v>136</v>
      </c>
      <c r="C105" s="16" t="s">
        <v>24</v>
      </c>
      <c r="D105" s="16" t="s">
        <v>27</v>
      </c>
      <c r="E105" s="40">
        <v>381.1</v>
      </c>
      <c r="F105" s="11">
        <v>40240</v>
      </c>
      <c r="G105" s="16" t="s">
        <v>27</v>
      </c>
      <c r="H105" s="40">
        <v>303.7</v>
      </c>
      <c r="I105" s="11">
        <v>40240</v>
      </c>
      <c r="J105" s="51">
        <v>40299</v>
      </c>
      <c r="K105" s="46" t="s">
        <v>278</v>
      </c>
      <c r="L105" s="39"/>
      <c r="M105" s="39"/>
      <c r="N105" s="39"/>
      <c r="O105" s="39"/>
      <c r="P105" s="54">
        <f t="shared" si="6"/>
        <v>77.40000000000003</v>
      </c>
      <c r="Q105" s="59" t="s">
        <v>227</v>
      </c>
    </row>
    <row r="106" spans="1:17" s="12" customFormat="1" ht="63.75">
      <c r="A106" s="33">
        <v>78</v>
      </c>
      <c r="B106" s="49" t="s">
        <v>137</v>
      </c>
      <c r="C106" s="34" t="s">
        <v>25</v>
      </c>
      <c r="D106" s="16" t="s">
        <v>27</v>
      </c>
      <c r="E106" s="47">
        <v>245.5</v>
      </c>
      <c r="F106" s="11">
        <v>40240</v>
      </c>
      <c r="G106" s="16" t="s">
        <v>27</v>
      </c>
      <c r="H106" s="40">
        <v>199.3</v>
      </c>
      <c r="I106" s="11">
        <v>40240</v>
      </c>
      <c r="J106" s="51" t="s">
        <v>279</v>
      </c>
      <c r="K106" s="46" t="s">
        <v>280</v>
      </c>
      <c r="L106" s="52"/>
      <c r="M106" s="39"/>
      <c r="N106" s="39"/>
      <c r="O106" s="39"/>
      <c r="P106" s="54">
        <f t="shared" si="6"/>
        <v>46.19999999999999</v>
      </c>
      <c r="Q106" s="59" t="s">
        <v>227</v>
      </c>
    </row>
    <row r="107" spans="1:17" s="12" customFormat="1" ht="103.5" customHeight="1">
      <c r="A107" s="33" t="s">
        <v>446</v>
      </c>
      <c r="B107" s="101" t="s">
        <v>137</v>
      </c>
      <c r="C107" s="102" t="s">
        <v>25</v>
      </c>
      <c r="D107" s="170" t="s">
        <v>233</v>
      </c>
      <c r="E107" s="171"/>
      <c r="F107" s="172"/>
      <c r="G107" s="103" t="s">
        <v>84</v>
      </c>
      <c r="H107" s="104">
        <v>108.73</v>
      </c>
      <c r="I107" s="113">
        <v>40393</v>
      </c>
      <c r="J107" s="114">
        <v>40422</v>
      </c>
      <c r="K107" s="105" t="s">
        <v>280</v>
      </c>
      <c r="L107" s="106"/>
      <c r="M107" s="107"/>
      <c r="N107" s="107"/>
      <c r="O107" s="107"/>
      <c r="P107" s="108">
        <f t="shared" si="6"/>
        <v>-108.73</v>
      </c>
      <c r="Q107" s="115" t="s">
        <v>474</v>
      </c>
    </row>
    <row r="108" spans="1:17" s="12" customFormat="1" ht="63.75">
      <c r="A108" s="32">
        <v>79</v>
      </c>
      <c r="B108" s="49" t="s">
        <v>138</v>
      </c>
      <c r="C108" s="16" t="s">
        <v>26</v>
      </c>
      <c r="D108" s="16" t="s">
        <v>20</v>
      </c>
      <c r="E108" s="40">
        <v>316</v>
      </c>
      <c r="F108" s="11">
        <v>40240</v>
      </c>
      <c r="G108" s="16" t="s">
        <v>20</v>
      </c>
      <c r="H108" s="40">
        <v>267.09322</v>
      </c>
      <c r="I108" s="11">
        <v>40240</v>
      </c>
      <c r="J108" s="51" t="s">
        <v>274</v>
      </c>
      <c r="K108" s="46" t="s">
        <v>275</v>
      </c>
      <c r="L108" s="39"/>
      <c r="M108" s="39"/>
      <c r="N108" s="39"/>
      <c r="O108" s="39"/>
      <c r="P108" s="54">
        <f t="shared" si="6"/>
        <v>48.906780000000026</v>
      </c>
      <c r="Q108" s="59" t="s">
        <v>227</v>
      </c>
    </row>
    <row r="109" spans="1:17" s="12" customFormat="1" ht="89.25">
      <c r="A109" s="32">
        <v>80</v>
      </c>
      <c r="B109" s="49" t="s">
        <v>298</v>
      </c>
      <c r="C109" s="16" t="s">
        <v>21</v>
      </c>
      <c r="D109" s="131" t="s">
        <v>233</v>
      </c>
      <c r="E109" s="132"/>
      <c r="F109" s="133"/>
      <c r="G109" s="16" t="s">
        <v>20</v>
      </c>
      <c r="H109" s="40">
        <f>2550</f>
        <v>2550</v>
      </c>
      <c r="I109" s="11">
        <v>40269</v>
      </c>
      <c r="J109" s="51" t="s">
        <v>301</v>
      </c>
      <c r="K109" s="46" t="s">
        <v>345</v>
      </c>
      <c r="L109" s="39"/>
      <c r="M109" s="39"/>
      <c r="N109" s="39"/>
      <c r="O109" s="39"/>
      <c r="P109" s="54">
        <f t="shared" si="6"/>
        <v>-2550</v>
      </c>
      <c r="Q109" s="59" t="s">
        <v>300</v>
      </c>
    </row>
    <row r="110" spans="1:17" s="12" customFormat="1" ht="63" customHeight="1">
      <c r="A110" s="32" t="s">
        <v>447</v>
      </c>
      <c r="B110" s="49" t="s">
        <v>298</v>
      </c>
      <c r="C110" s="16" t="s">
        <v>21</v>
      </c>
      <c r="D110" s="16" t="s">
        <v>20</v>
      </c>
      <c r="E110" s="40">
        <v>136</v>
      </c>
      <c r="F110" s="51">
        <v>40269</v>
      </c>
      <c r="G110" s="16" t="s">
        <v>84</v>
      </c>
      <c r="H110" s="40">
        <v>150.7</v>
      </c>
      <c r="I110" s="11">
        <v>40269</v>
      </c>
      <c r="J110" s="51" t="s">
        <v>301</v>
      </c>
      <c r="K110" s="46" t="s">
        <v>373</v>
      </c>
      <c r="L110" s="39"/>
      <c r="M110" s="39"/>
      <c r="N110" s="39"/>
      <c r="O110" s="39"/>
      <c r="P110" s="124">
        <v>-14.7</v>
      </c>
      <c r="Q110" s="111" t="s">
        <v>385</v>
      </c>
    </row>
    <row r="111" spans="1:17" s="12" customFormat="1" ht="63.75">
      <c r="A111" s="32">
        <v>81</v>
      </c>
      <c r="B111" s="49" t="s">
        <v>302</v>
      </c>
      <c r="C111" s="16" t="s">
        <v>75</v>
      </c>
      <c r="D111" s="16" t="s">
        <v>20</v>
      </c>
      <c r="E111" s="40">
        <v>329.6</v>
      </c>
      <c r="F111" s="51">
        <v>40269</v>
      </c>
      <c r="G111" s="16" t="s">
        <v>20</v>
      </c>
      <c r="H111" s="40">
        <v>207.6</v>
      </c>
      <c r="I111" s="11">
        <v>40269</v>
      </c>
      <c r="J111" s="51" t="s">
        <v>303</v>
      </c>
      <c r="K111" s="46" t="s">
        <v>304</v>
      </c>
      <c r="L111" s="39"/>
      <c r="M111" s="39"/>
      <c r="N111" s="39"/>
      <c r="O111" s="39"/>
      <c r="P111" s="54">
        <f t="shared" si="6"/>
        <v>122.00000000000003</v>
      </c>
      <c r="Q111" s="59"/>
    </row>
    <row r="112" spans="1:17" s="12" customFormat="1" ht="63.75">
      <c r="A112" s="32" t="s">
        <v>448</v>
      </c>
      <c r="B112" s="49" t="s">
        <v>302</v>
      </c>
      <c r="C112" s="16"/>
      <c r="D112" s="131" t="s">
        <v>233</v>
      </c>
      <c r="E112" s="132"/>
      <c r="F112" s="133"/>
      <c r="G112" s="16" t="s">
        <v>84</v>
      </c>
      <c r="H112" s="40">
        <v>41.86</v>
      </c>
      <c r="I112" s="11">
        <v>40391</v>
      </c>
      <c r="J112" s="51">
        <v>40422</v>
      </c>
      <c r="K112" s="46" t="s">
        <v>304</v>
      </c>
      <c r="L112" s="39"/>
      <c r="M112" s="39"/>
      <c r="N112" s="39"/>
      <c r="O112" s="39"/>
      <c r="P112" s="54">
        <f t="shared" si="6"/>
        <v>-41.86</v>
      </c>
      <c r="Q112" s="59" t="s">
        <v>395</v>
      </c>
    </row>
    <row r="113" spans="1:17" s="12" customFormat="1" ht="63.75">
      <c r="A113" s="33" t="s">
        <v>449</v>
      </c>
      <c r="B113" s="49" t="s">
        <v>302</v>
      </c>
      <c r="C113" s="16"/>
      <c r="D113" s="131" t="s">
        <v>233</v>
      </c>
      <c r="E113" s="132"/>
      <c r="F113" s="133"/>
      <c r="G113" s="16" t="s">
        <v>84</v>
      </c>
      <c r="H113" s="40">
        <v>75.29</v>
      </c>
      <c r="I113" s="11">
        <v>40452</v>
      </c>
      <c r="J113" s="51">
        <v>40483</v>
      </c>
      <c r="K113" s="46" t="s">
        <v>394</v>
      </c>
      <c r="L113" s="39"/>
      <c r="M113" s="39"/>
      <c r="N113" s="39"/>
      <c r="O113" s="39"/>
      <c r="P113" s="54">
        <f t="shared" si="6"/>
        <v>-75.29</v>
      </c>
      <c r="Q113" s="59" t="s">
        <v>396</v>
      </c>
    </row>
    <row r="114" spans="1:17" s="12" customFormat="1" ht="194.25" customHeight="1">
      <c r="A114" s="33">
        <v>82</v>
      </c>
      <c r="B114" s="9" t="s">
        <v>139</v>
      </c>
      <c r="C114" s="38" t="s">
        <v>60</v>
      </c>
      <c r="D114" s="9" t="s">
        <v>84</v>
      </c>
      <c r="E114" s="40">
        <v>86</v>
      </c>
      <c r="F114" s="11" t="s">
        <v>95</v>
      </c>
      <c r="G114" s="9" t="s">
        <v>84</v>
      </c>
      <c r="H114" s="40">
        <v>230.3482</v>
      </c>
      <c r="I114" s="9" t="s">
        <v>95</v>
      </c>
      <c r="J114" s="11" t="s">
        <v>46</v>
      </c>
      <c r="K114" s="69" t="s">
        <v>281</v>
      </c>
      <c r="L114" s="48"/>
      <c r="M114" s="48"/>
      <c r="N114" s="48"/>
      <c r="O114" s="48"/>
      <c r="P114" s="54">
        <f t="shared" si="6"/>
        <v>-144.3482</v>
      </c>
      <c r="Q114" s="59" t="s">
        <v>475</v>
      </c>
    </row>
    <row r="115" spans="1:17" s="12" customFormat="1" ht="138" customHeight="1">
      <c r="A115" s="33">
        <v>83</v>
      </c>
      <c r="B115" s="49" t="s">
        <v>140</v>
      </c>
      <c r="C115" s="38" t="s">
        <v>61</v>
      </c>
      <c r="D115" s="9" t="s">
        <v>84</v>
      </c>
      <c r="E115" s="40">
        <v>90</v>
      </c>
      <c r="F115" s="11" t="s">
        <v>95</v>
      </c>
      <c r="G115" s="9" t="s">
        <v>84</v>
      </c>
      <c r="H115" s="40">
        <v>100.80306</v>
      </c>
      <c r="I115" s="9" t="s">
        <v>160</v>
      </c>
      <c r="J115" s="51" t="s">
        <v>46</v>
      </c>
      <c r="K115" s="49" t="s">
        <v>397</v>
      </c>
      <c r="L115" s="48"/>
      <c r="M115" s="48"/>
      <c r="N115" s="48"/>
      <c r="O115" s="48"/>
      <c r="P115" s="54">
        <f t="shared" si="6"/>
        <v>-10.803060000000002</v>
      </c>
      <c r="Q115" s="59" t="s">
        <v>386</v>
      </c>
    </row>
    <row r="116" spans="1:17" s="12" customFormat="1" ht="204" customHeight="1">
      <c r="A116" s="33">
        <v>84</v>
      </c>
      <c r="B116" s="9" t="s">
        <v>141</v>
      </c>
      <c r="C116" s="38" t="s">
        <v>62</v>
      </c>
      <c r="D116" s="9" t="s">
        <v>84</v>
      </c>
      <c r="E116" s="40">
        <v>83</v>
      </c>
      <c r="F116" s="11" t="s">
        <v>95</v>
      </c>
      <c r="G116" s="9" t="s">
        <v>84</v>
      </c>
      <c r="H116" s="40">
        <v>117.71464</v>
      </c>
      <c r="I116" s="9" t="s">
        <v>95</v>
      </c>
      <c r="J116" s="51" t="s">
        <v>46</v>
      </c>
      <c r="K116" s="51" t="s">
        <v>282</v>
      </c>
      <c r="L116" s="48"/>
      <c r="M116" s="48"/>
      <c r="N116" s="48"/>
      <c r="O116" s="48"/>
      <c r="P116" s="54">
        <f t="shared" si="6"/>
        <v>-34.71464</v>
      </c>
      <c r="Q116" s="59" t="s">
        <v>475</v>
      </c>
    </row>
    <row r="117" spans="1:17" s="12" customFormat="1" ht="183.75" customHeight="1">
      <c r="A117" s="33">
        <v>85</v>
      </c>
      <c r="B117" s="9" t="s">
        <v>142</v>
      </c>
      <c r="C117" s="38" t="s">
        <v>66</v>
      </c>
      <c r="D117" s="9" t="s">
        <v>84</v>
      </c>
      <c r="E117" s="40">
        <v>97.6</v>
      </c>
      <c r="F117" s="11" t="s">
        <v>95</v>
      </c>
      <c r="G117" s="9" t="s">
        <v>84</v>
      </c>
      <c r="H117" s="40">
        <v>213.56164</v>
      </c>
      <c r="I117" s="9" t="s">
        <v>95</v>
      </c>
      <c r="J117" s="51" t="s">
        <v>46</v>
      </c>
      <c r="K117" s="69" t="s">
        <v>283</v>
      </c>
      <c r="L117" s="48"/>
      <c r="M117" s="48"/>
      <c r="N117" s="48"/>
      <c r="O117" s="48"/>
      <c r="P117" s="54">
        <f t="shared" si="6"/>
        <v>-115.96164000000002</v>
      </c>
      <c r="Q117" s="59" t="s">
        <v>471</v>
      </c>
    </row>
    <row r="118" spans="1:17" s="12" customFormat="1" ht="51">
      <c r="A118" s="33">
        <v>86</v>
      </c>
      <c r="B118" s="9" t="s">
        <v>143</v>
      </c>
      <c r="C118" s="38" t="s">
        <v>67</v>
      </c>
      <c r="D118" s="9" t="s">
        <v>84</v>
      </c>
      <c r="E118" s="40">
        <f>9.9+50.9</f>
        <v>60.8</v>
      </c>
      <c r="F118" s="11" t="s">
        <v>128</v>
      </c>
      <c r="G118" s="9" t="s">
        <v>84</v>
      </c>
      <c r="H118" s="88">
        <v>21.3</v>
      </c>
      <c r="I118" s="11">
        <v>40240</v>
      </c>
      <c r="J118" s="51" t="s">
        <v>270</v>
      </c>
      <c r="K118" s="46" t="s">
        <v>272</v>
      </c>
      <c r="L118" s="48"/>
      <c r="M118" s="48"/>
      <c r="N118" s="48"/>
      <c r="O118" s="48"/>
      <c r="P118" s="54">
        <f t="shared" si="6"/>
        <v>39.5</v>
      </c>
      <c r="Q118" s="59" t="s">
        <v>454</v>
      </c>
    </row>
    <row r="119" spans="1:17" s="12" customFormat="1" ht="154.5" customHeight="1">
      <c r="A119" s="33">
        <v>87</v>
      </c>
      <c r="B119" s="49" t="s">
        <v>144</v>
      </c>
      <c r="C119" s="38" t="s">
        <v>77</v>
      </c>
      <c r="D119" s="9" t="s">
        <v>84</v>
      </c>
      <c r="E119" s="40">
        <v>31</v>
      </c>
      <c r="F119" s="11" t="s">
        <v>128</v>
      </c>
      <c r="G119" s="9" t="s">
        <v>84</v>
      </c>
      <c r="H119" s="40">
        <v>35.11726</v>
      </c>
      <c r="I119" s="11" t="s">
        <v>128</v>
      </c>
      <c r="J119" s="51" t="s">
        <v>161</v>
      </c>
      <c r="K119" s="69" t="s">
        <v>284</v>
      </c>
      <c r="L119" s="48"/>
      <c r="M119" s="48"/>
      <c r="N119" s="48"/>
      <c r="O119" s="48"/>
      <c r="P119" s="54">
        <f t="shared" si="6"/>
        <v>-4.117260000000002</v>
      </c>
      <c r="Q119" s="59" t="s">
        <v>218</v>
      </c>
    </row>
    <row r="120" spans="1:17" s="12" customFormat="1" ht="225" customHeight="1">
      <c r="A120" s="33">
        <v>88</v>
      </c>
      <c r="B120" s="49" t="s">
        <v>145</v>
      </c>
      <c r="C120" s="38" t="s">
        <v>146</v>
      </c>
      <c r="D120" s="9" t="s">
        <v>84</v>
      </c>
      <c r="E120" s="40">
        <v>70</v>
      </c>
      <c r="F120" s="11" t="s">
        <v>132</v>
      </c>
      <c r="G120" s="9" t="s">
        <v>84</v>
      </c>
      <c r="H120" s="40">
        <v>25.76271</v>
      </c>
      <c r="I120" s="9" t="s">
        <v>95</v>
      </c>
      <c r="J120" s="51" t="s">
        <v>46</v>
      </c>
      <c r="K120" s="51" t="s">
        <v>197</v>
      </c>
      <c r="L120" s="48"/>
      <c r="M120" s="48"/>
      <c r="N120" s="48"/>
      <c r="O120" s="48"/>
      <c r="P120" s="54">
        <f t="shared" si="6"/>
        <v>44.23729</v>
      </c>
      <c r="Q120" s="59" t="s">
        <v>221</v>
      </c>
    </row>
    <row r="121" spans="1:17" s="12" customFormat="1" ht="25.5">
      <c r="A121" s="33">
        <v>89</v>
      </c>
      <c r="B121" s="49" t="s">
        <v>305</v>
      </c>
      <c r="C121" s="74" t="s">
        <v>306</v>
      </c>
      <c r="D121" s="49" t="s">
        <v>84</v>
      </c>
      <c r="E121" s="40">
        <v>75</v>
      </c>
      <c r="F121" s="11">
        <v>40269</v>
      </c>
      <c r="G121" s="49" t="s">
        <v>84</v>
      </c>
      <c r="H121" s="40">
        <v>32.015</v>
      </c>
      <c r="I121" s="49" t="s">
        <v>307</v>
      </c>
      <c r="J121" s="51" t="s">
        <v>299</v>
      </c>
      <c r="K121" s="51" t="s">
        <v>308</v>
      </c>
      <c r="L121" s="48"/>
      <c r="M121" s="48"/>
      <c r="N121" s="48"/>
      <c r="O121" s="48"/>
      <c r="P121" s="56">
        <v>0</v>
      </c>
      <c r="Q121" s="59"/>
    </row>
    <row r="122" spans="1:17" s="12" customFormat="1" ht="25.5">
      <c r="A122" s="33">
        <v>90</v>
      </c>
      <c r="B122" s="49" t="s">
        <v>309</v>
      </c>
      <c r="C122" s="74" t="s">
        <v>310</v>
      </c>
      <c r="D122" s="49" t="s">
        <v>84</v>
      </c>
      <c r="E122" s="40">
        <v>67</v>
      </c>
      <c r="F122" s="11">
        <v>40269</v>
      </c>
      <c r="G122" s="49" t="s">
        <v>84</v>
      </c>
      <c r="H122" s="91">
        <v>1.61017</v>
      </c>
      <c r="I122" s="49" t="s">
        <v>371</v>
      </c>
      <c r="J122" s="89" t="s">
        <v>295</v>
      </c>
      <c r="K122" s="51" t="s">
        <v>241</v>
      </c>
      <c r="L122" s="48"/>
      <c r="M122" s="48"/>
      <c r="N122" s="48"/>
      <c r="O122" s="48"/>
      <c r="P122" s="56">
        <f>E122-H122</f>
        <v>65.38983</v>
      </c>
      <c r="Q122" s="59"/>
    </row>
    <row r="123" spans="1:17" s="12" customFormat="1" ht="38.25">
      <c r="A123" s="33">
        <v>91</v>
      </c>
      <c r="B123" s="49" t="s">
        <v>312</v>
      </c>
      <c r="C123" s="74" t="s">
        <v>313</v>
      </c>
      <c r="D123" s="49" t="s">
        <v>84</v>
      </c>
      <c r="E123" s="40">
        <v>89.3</v>
      </c>
      <c r="F123" s="11">
        <v>40269</v>
      </c>
      <c r="G123" s="49" t="s">
        <v>84</v>
      </c>
      <c r="H123" s="40">
        <v>86.98734</v>
      </c>
      <c r="I123" s="49" t="s">
        <v>307</v>
      </c>
      <c r="J123" s="51" t="s">
        <v>311</v>
      </c>
      <c r="K123" s="51" t="s">
        <v>314</v>
      </c>
      <c r="L123" s="48"/>
      <c r="M123" s="48"/>
      <c r="N123" s="48"/>
      <c r="O123" s="48"/>
      <c r="P123" s="56">
        <f>E123-H123</f>
        <v>2.312659999999994</v>
      </c>
      <c r="Q123" s="59"/>
    </row>
    <row r="124" spans="1:17" s="12" customFormat="1" ht="273" customHeight="1">
      <c r="A124" s="33">
        <v>92</v>
      </c>
      <c r="B124" s="49" t="s">
        <v>162</v>
      </c>
      <c r="C124" s="37" t="s">
        <v>163</v>
      </c>
      <c r="D124" s="9" t="s">
        <v>84</v>
      </c>
      <c r="E124" s="40">
        <v>19.3</v>
      </c>
      <c r="F124" s="11">
        <v>40269</v>
      </c>
      <c r="G124" s="9" t="s">
        <v>84</v>
      </c>
      <c r="H124" s="40">
        <v>89.05493</v>
      </c>
      <c r="I124" s="49" t="s">
        <v>132</v>
      </c>
      <c r="J124" s="51" t="s">
        <v>164</v>
      </c>
      <c r="K124" s="69" t="s">
        <v>285</v>
      </c>
      <c r="L124" s="48"/>
      <c r="M124" s="48"/>
      <c r="N124" s="48"/>
      <c r="O124" s="48"/>
      <c r="P124" s="56">
        <v>0</v>
      </c>
      <c r="Q124" s="59" t="s">
        <v>476</v>
      </c>
    </row>
    <row r="125" spans="1:17" s="12" customFormat="1" ht="54" customHeight="1">
      <c r="A125" s="33">
        <v>93</v>
      </c>
      <c r="B125" s="49" t="s">
        <v>315</v>
      </c>
      <c r="C125" s="37" t="s">
        <v>316</v>
      </c>
      <c r="D125" s="49" t="s">
        <v>84</v>
      </c>
      <c r="E125" s="47">
        <v>33.5</v>
      </c>
      <c r="F125" s="11">
        <v>40269</v>
      </c>
      <c r="G125" s="49" t="s">
        <v>84</v>
      </c>
      <c r="H125" s="109">
        <v>0</v>
      </c>
      <c r="I125" s="95"/>
      <c r="J125" s="95"/>
      <c r="K125" s="69"/>
      <c r="L125" s="48"/>
      <c r="M125" s="48"/>
      <c r="N125" s="48"/>
      <c r="O125" s="48"/>
      <c r="P125" s="82">
        <f>E125-H125</f>
        <v>33.5</v>
      </c>
      <c r="Q125" s="111" t="s">
        <v>383</v>
      </c>
    </row>
    <row r="126" spans="1:17" s="12" customFormat="1" ht="267.75" customHeight="1">
      <c r="A126" s="33">
        <v>94</v>
      </c>
      <c r="B126" s="49" t="s">
        <v>166</v>
      </c>
      <c r="C126" s="37" t="s">
        <v>167</v>
      </c>
      <c r="D126" s="9" t="s">
        <v>84</v>
      </c>
      <c r="E126" s="47">
        <v>18.4</v>
      </c>
      <c r="F126" s="11">
        <v>40269</v>
      </c>
      <c r="G126" s="9" t="s">
        <v>84</v>
      </c>
      <c r="H126" s="40">
        <v>29.72767</v>
      </c>
      <c r="I126" s="49" t="s">
        <v>128</v>
      </c>
      <c r="J126" s="51" t="s">
        <v>182</v>
      </c>
      <c r="K126" s="69" t="s">
        <v>241</v>
      </c>
      <c r="L126" s="48"/>
      <c r="M126" s="48"/>
      <c r="N126" s="48"/>
      <c r="O126" s="48"/>
      <c r="P126" s="56">
        <f>E126-H126</f>
        <v>-11.327670000000001</v>
      </c>
      <c r="Q126" s="59" t="s">
        <v>477</v>
      </c>
    </row>
    <row r="127" spans="1:17" s="12" customFormat="1" ht="234" customHeight="1">
      <c r="A127" s="33">
        <v>95</v>
      </c>
      <c r="B127" s="49" t="s">
        <v>168</v>
      </c>
      <c r="C127" s="37" t="s">
        <v>169</v>
      </c>
      <c r="D127" s="9" t="s">
        <v>84</v>
      </c>
      <c r="E127" s="47">
        <v>30.3</v>
      </c>
      <c r="F127" s="11">
        <v>40269</v>
      </c>
      <c r="G127" s="9" t="s">
        <v>84</v>
      </c>
      <c r="H127" s="40">
        <v>28.49236</v>
      </c>
      <c r="I127" s="49" t="s">
        <v>128</v>
      </c>
      <c r="J127" s="51" t="s">
        <v>182</v>
      </c>
      <c r="K127" s="69" t="s">
        <v>286</v>
      </c>
      <c r="L127" s="48"/>
      <c r="M127" s="48"/>
      <c r="N127" s="48"/>
      <c r="O127" s="48"/>
      <c r="P127" s="56">
        <f aca="true" t="shared" si="7" ref="P127:P140">E127-H127</f>
        <v>1.8076399999999992</v>
      </c>
      <c r="Q127" s="59" t="s">
        <v>221</v>
      </c>
    </row>
    <row r="128" spans="1:17" s="12" customFormat="1" ht="209.25" customHeight="1">
      <c r="A128" s="33">
        <v>96</v>
      </c>
      <c r="B128" s="49" t="s">
        <v>170</v>
      </c>
      <c r="C128" s="37" t="s">
        <v>171</v>
      </c>
      <c r="D128" s="9" t="s">
        <v>84</v>
      </c>
      <c r="E128" s="47">
        <v>36.8</v>
      </c>
      <c r="F128" s="11">
        <v>40269</v>
      </c>
      <c r="G128" s="9" t="s">
        <v>84</v>
      </c>
      <c r="H128" s="40">
        <v>80.09017</v>
      </c>
      <c r="I128" s="49" t="s">
        <v>132</v>
      </c>
      <c r="J128" s="51" t="s">
        <v>183</v>
      </c>
      <c r="K128" s="69" t="s">
        <v>241</v>
      </c>
      <c r="L128" s="48"/>
      <c r="M128" s="48"/>
      <c r="N128" s="48"/>
      <c r="O128" s="48"/>
      <c r="P128" s="56">
        <f t="shared" si="7"/>
        <v>-43.29017</v>
      </c>
      <c r="Q128" s="59" t="s">
        <v>221</v>
      </c>
    </row>
    <row r="129" spans="1:17" s="12" customFormat="1" ht="25.5">
      <c r="A129" s="33">
        <v>97</v>
      </c>
      <c r="B129" s="49" t="s">
        <v>317</v>
      </c>
      <c r="C129" s="74" t="s">
        <v>318</v>
      </c>
      <c r="D129" s="49" t="s">
        <v>84</v>
      </c>
      <c r="E129" s="47">
        <v>46.1</v>
      </c>
      <c r="F129" s="51">
        <v>40269</v>
      </c>
      <c r="G129" s="9" t="s">
        <v>84</v>
      </c>
      <c r="H129" s="90">
        <v>50.66845</v>
      </c>
      <c r="I129" s="89" t="s">
        <v>307</v>
      </c>
      <c r="J129" s="89" t="s">
        <v>295</v>
      </c>
      <c r="K129" s="69" t="s">
        <v>241</v>
      </c>
      <c r="L129" s="48"/>
      <c r="M129" s="48"/>
      <c r="N129" s="76"/>
      <c r="O129" s="76"/>
      <c r="P129" s="56">
        <f t="shared" si="7"/>
        <v>-4.568449999999999</v>
      </c>
      <c r="Q129" s="59"/>
    </row>
    <row r="130" spans="1:17" s="12" customFormat="1" ht="25.5">
      <c r="A130" s="33">
        <v>98</v>
      </c>
      <c r="B130" s="49" t="s">
        <v>320</v>
      </c>
      <c r="C130" s="74" t="s">
        <v>321</v>
      </c>
      <c r="D130" s="49" t="s">
        <v>84</v>
      </c>
      <c r="E130" s="47">
        <v>90.6</v>
      </c>
      <c r="F130" s="51">
        <v>40269</v>
      </c>
      <c r="G130" s="9" t="s">
        <v>84</v>
      </c>
      <c r="H130" s="90">
        <v>91.3</v>
      </c>
      <c r="I130" s="89" t="s">
        <v>371</v>
      </c>
      <c r="J130" s="89" t="s">
        <v>372</v>
      </c>
      <c r="K130" s="69" t="s">
        <v>241</v>
      </c>
      <c r="L130" s="48"/>
      <c r="M130" s="48"/>
      <c r="N130" s="76"/>
      <c r="O130" s="76"/>
      <c r="P130" s="56">
        <f t="shared" si="7"/>
        <v>-0.7000000000000028</v>
      </c>
      <c r="Q130" s="59"/>
    </row>
    <row r="131" spans="1:17" s="12" customFormat="1" ht="51" customHeight="1">
      <c r="A131" s="33">
        <v>99</v>
      </c>
      <c r="B131" s="49" t="s">
        <v>322</v>
      </c>
      <c r="C131" s="74" t="s">
        <v>323</v>
      </c>
      <c r="D131" s="49" t="s">
        <v>84</v>
      </c>
      <c r="E131" s="47">
        <v>47.4</v>
      </c>
      <c r="F131" s="51">
        <v>40330</v>
      </c>
      <c r="G131" s="49" t="s">
        <v>319</v>
      </c>
      <c r="H131" s="49" t="s">
        <v>376</v>
      </c>
      <c r="I131" s="49"/>
      <c r="J131" s="49"/>
      <c r="K131" s="69"/>
      <c r="L131" s="48"/>
      <c r="M131" s="48"/>
      <c r="N131" s="76"/>
      <c r="O131" s="76"/>
      <c r="P131" s="56">
        <f t="shared" si="7"/>
        <v>47.4</v>
      </c>
      <c r="Q131" s="59" t="s">
        <v>479</v>
      </c>
    </row>
    <row r="132" spans="1:17" s="12" customFormat="1" ht="25.5">
      <c r="A132" s="33">
        <v>100</v>
      </c>
      <c r="B132" s="49" t="s">
        <v>369</v>
      </c>
      <c r="C132" s="74" t="s">
        <v>370</v>
      </c>
      <c r="D132" s="49" t="s">
        <v>84</v>
      </c>
      <c r="E132" s="47">
        <v>64.3</v>
      </c>
      <c r="F132" s="51">
        <v>40391</v>
      </c>
      <c r="G132" s="49"/>
      <c r="H132" s="49" t="s">
        <v>398</v>
      </c>
      <c r="I132" s="49" t="s">
        <v>365</v>
      </c>
      <c r="J132" s="49" t="s">
        <v>399</v>
      </c>
      <c r="K132" s="69" t="s">
        <v>400</v>
      </c>
      <c r="L132" s="48"/>
      <c r="M132" s="48"/>
      <c r="N132" s="76"/>
      <c r="O132" s="76"/>
      <c r="P132" s="56">
        <f t="shared" si="7"/>
        <v>12.0107</v>
      </c>
      <c r="Q132" s="59" t="s">
        <v>387</v>
      </c>
    </row>
    <row r="133" spans="1:17" s="12" customFormat="1" ht="63.75">
      <c r="A133" s="121"/>
      <c r="B133" s="49" t="s">
        <v>338</v>
      </c>
      <c r="C133" s="16"/>
      <c r="D133" s="131" t="s">
        <v>233</v>
      </c>
      <c r="E133" s="132"/>
      <c r="F133" s="133"/>
      <c r="G133" s="16" t="s">
        <v>27</v>
      </c>
      <c r="H133" s="40">
        <v>223.9</v>
      </c>
      <c r="I133" s="11">
        <v>40269</v>
      </c>
      <c r="J133" s="51">
        <v>40330</v>
      </c>
      <c r="K133" s="46" t="s">
        <v>340</v>
      </c>
      <c r="L133" s="39"/>
      <c r="M133" s="39"/>
      <c r="N133" s="39"/>
      <c r="O133" s="39"/>
      <c r="P133" s="56">
        <f t="shared" si="7"/>
        <v>-223.9</v>
      </c>
      <c r="Q133" s="59" t="s">
        <v>337</v>
      </c>
    </row>
    <row r="134" spans="1:17" s="12" customFormat="1" ht="38.25">
      <c r="A134" s="121"/>
      <c r="B134" s="49" t="s">
        <v>341</v>
      </c>
      <c r="C134" s="16"/>
      <c r="D134" s="131" t="s">
        <v>233</v>
      </c>
      <c r="E134" s="132"/>
      <c r="F134" s="133"/>
      <c r="G134" s="16" t="s">
        <v>27</v>
      </c>
      <c r="H134" s="40">
        <v>880.5</v>
      </c>
      <c r="I134" s="11">
        <v>40269</v>
      </c>
      <c r="J134" s="51">
        <v>40330</v>
      </c>
      <c r="K134" s="46" t="s">
        <v>342</v>
      </c>
      <c r="L134" s="39"/>
      <c r="M134" s="39"/>
      <c r="N134" s="39"/>
      <c r="O134" s="39"/>
      <c r="P134" s="82">
        <f t="shared" si="7"/>
        <v>-880.5</v>
      </c>
      <c r="Q134" s="59" t="s">
        <v>337</v>
      </c>
    </row>
    <row r="135" spans="1:17" s="12" customFormat="1" ht="52.5" customHeight="1">
      <c r="A135" s="121"/>
      <c r="B135" s="126" t="s">
        <v>408</v>
      </c>
      <c r="C135" s="16"/>
      <c r="D135" s="131" t="s">
        <v>233</v>
      </c>
      <c r="E135" s="132"/>
      <c r="F135" s="133"/>
      <c r="G135" s="16" t="s">
        <v>84</v>
      </c>
      <c r="H135" s="40">
        <v>123.737</v>
      </c>
      <c r="I135" s="11">
        <v>40391</v>
      </c>
      <c r="J135" s="51">
        <v>40452</v>
      </c>
      <c r="K135" s="46" t="s">
        <v>407</v>
      </c>
      <c r="L135" s="39"/>
      <c r="M135" s="39"/>
      <c r="N135" s="39"/>
      <c r="O135" s="39"/>
      <c r="P135" s="82">
        <f t="shared" si="7"/>
        <v>-123.737</v>
      </c>
      <c r="Q135" s="59" t="s">
        <v>410</v>
      </c>
    </row>
    <row r="136" spans="1:17" s="12" customFormat="1" ht="31.5" customHeight="1">
      <c r="A136" s="121"/>
      <c r="B136" s="126" t="s">
        <v>409</v>
      </c>
      <c r="C136" s="112"/>
      <c r="D136" s="131" t="s">
        <v>233</v>
      </c>
      <c r="E136" s="132"/>
      <c r="F136" s="133"/>
      <c r="G136" s="16" t="s">
        <v>27</v>
      </c>
      <c r="H136" s="40">
        <v>123.64599</v>
      </c>
      <c r="I136" s="51" t="s">
        <v>451</v>
      </c>
      <c r="J136" s="51">
        <v>40483</v>
      </c>
      <c r="K136" s="46" t="s">
        <v>414</v>
      </c>
      <c r="L136" s="39"/>
      <c r="M136" s="39"/>
      <c r="N136" s="39"/>
      <c r="O136" s="39"/>
      <c r="P136" s="82">
        <f t="shared" si="7"/>
        <v>-123.64599</v>
      </c>
      <c r="Q136" s="59" t="s">
        <v>450</v>
      </c>
    </row>
    <row r="137" spans="1:17" s="12" customFormat="1" ht="46.5" customHeight="1">
      <c r="A137" s="121"/>
      <c r="B137" s="126" t="s">
        <v>412</v>
      </c>
      <c r="C137" s="112"/>
      <c r="D137" s="131" t="s">
        <v>233</v>
      </c>
      <c r="E137" s="132"/>
      <c r="F137" s="133"/>
      <c r="G137" s="16" t="s">
        <v>20</v>
      </c>
      <c r="H137" s="40">
        <v>843.32629</v>
      </c>
      <c r="I137" s="51">
        <v>40483</v>
      </c>
      <c r="J137" s="51">
        <v>40513</v>
      </c>
      <c r="K137" s="46" t="s">
        <v>413</v>
      </c>
      <c r="L137" s="39"/>
      <c r="M137" s="39"/>
      <c r="N137" s="39"/>
      <c r="O137" s="39"/>
      <c r="P137" s="82">
        <f t="shared" si="7"/>
        <v>-843.32629</v>
      </c>
      <c r="Q137" s="59" t="s">
        <v>480</v>
      </c>
    </row>
    <row r="138" spans="1:17" s="12" customFormat="1" ht="46.5" customHeight="1">
      <c r="A138" s="121"/>
      <c r="B138" s="126" t="s">
        <v>422</v>
      </c>
      <c r="C138" s="112"/>
      <c r="D138" s="131" t="s">
        <v>233</v>
      </c>
      <c r="E138" s="132"/>
      <c r="F138" s="133"/>
      <c r="G138" s="16" t="s">
        <v>84</v>
      </c>
      <c r="H138" s="127">
        <v>64.595</v>
      </c>
      <c r="I138" s="51">
        <v>40513</v>
      </c>
      <c r="J138" s="51">
        <v>40513</v>
      </c>
      <c r="K138" s="128" t="s">
        <v>427</v>
      </c>
      <c r="L138" s="39"/>
      <c r="M138" s="39"/>
      <c r="N138" s="39"/>
      <c r="O138" s="39"/>
      <c r="P138" s="82">
        <f t="shared" si="7"/>
        <v>-64.595</v>
      </c>
      <c r="Q138" s="59" t="s">
        <v>423</v>
      </c>
    </row>
    <row r="139" spans="1:17" s="12" customFormat="1" ht="46.5" customHeight="1">
      <c r="A139" s="121"/>
      <c r="B139" s="126" t="s">
        <v>424</v>
      </c>
      <c r="C139" s="112"/>
      <c r="D139" s="131" t="s">
        <v>233</v>
      </c>
      <c r="E139" s="132"/>
      <c r="F139" s="133"/>
      <c r="G139" s="16" t="s">
        <v>84</v>
      </c>
      <c r="H139" s="127">
        <v>17</v>
      </c>
      <c r="I139" s="51">
        <v>40513</v>
      </c>
      <c r="J139" s="51">
        <v>40513</v>
      </c>
      <c r="K139" s="128" t="s">
        <v>426</v>
      </c>
      <c r="L139" s="39"/>
      <c r="M139" s="39"/>
      <c r="N139" s="39"/>
      <c r="O139" s="39"/>
      <c r="P139" s="82">
        <f t="shared" si="7"/>
        <v>-17</v>
      </c>
      <c r="Q139" s="59" t="s">
        <v>423</v>
      </c>
    </row>
    <row r="140" spans="1:17" s="12" customFormat="1" ht="46.5" customHeight="1">
      <c r="A140" s="121"/>
      <c r="B140" s="126" t="s">
        <v>428</v>
      </c>
      <c r="C140" s="112"/>
      <c r="D140" s="131" t="s">
        <v>233</v>
      </c>
      <c r="E140" s="132"/>
      <c r="F140" s="133"/>
      <c r="G140" s="16" t="s">
        <v>84</v>
      </c>
      <c r="H140" s="127">
        <v>136.6146</v>
      </c>
      <c r="I140" s="51" t="s">
        <v>404</v>
      </c>
      <c r="J140" s="51">
        <v>40513</v>
      </c>
      <c r="K140" s="128" t="s">
        <v>429</v>
      </c>
      <c r="L140" s="39"/>
      <c r="M140" s="39"/>
      <c r="N140" s="39"/>
      <c r="O140" s="39"/>
      <c r="P140" s="82">
        <f t="shared" si="7"/>
        <v>-136.6146</v>
      </c>
      <c r="Q140" s="59" t="s">
        <v>434</v>
      </c>
    </row>
    <row r="141" spans="1:17" s="12" customFormat="1" ht="12.75">
      <c r="A141" s="140" t="s">
        <v>377</v>
      </c>
      <c r="B141" s="141"/>
      <c r="C141" s="142"/>
      <c r="D141" s="9"/>
      <c r="E141" s="99">
        <f>E99+E100+E102+E105+E106+E108+E109+E111+E114+E115+E116+E117+E118+E119+E120+E121+E122+E123+E124+E125+E126+E127+E128+E129+E130+E131+E132</f>
        <v>7791.900000000002</v>
      </c>
      <c r="F141" s="11"/>
      <c r="G141" s="9"/>
      <c r="H141" s="99">
        <f>SUM(H99:H140)</f>
        <v>12491.10014</v>
      </c>
      <c r="I141" s="11"/>
      <c r="J141" s="11"/>
      <c r="K141" s="21"/>
      <c r="L141" s="22"/>
      <c r="M141" s="22"/>
      <c r="N141" s="22"/>
      <c r="O141" s="22"/>
      <c r="P141" s="96">
        <f>SUM(P99:P134)</f>
        <v>-3279.8006300000006</v>
      </c>
      <c r="Q141" s="59"/>
    </row>
    <row r="142" spans="1:17" s="12" customFormat="1" ht="38.25">
      <c r="A142" s="63">
        <v>101</v>
      </c>
      <c r="B142" s="78" t="s">
        <v>324</v>
      </c>
      <c r="C142" s="78" t="s">
        <v>5</v>
      </c>
      <c r="D142" s="78" t="s">
        <v>20</v>
      </c>
      <c r="E142" s="78" t="s">
        <v>325</v>
      </c>
      <c r="F142" s="78" t="s">
        <v>307</v>
      </c>
      <c r="G142" s="16" t="s">
        <v>319</v>
      </c>
      <c r="H142" s="36">
        <v>0</v>
      </c>
      <c r="I142" s="16"/>
      <c r="J142" s="16"/>
      <c r="K142" s="78"/>
      <c r="L142" s="78"/>
      <c r="M142" s="78"/>
      <c r="N142" s="78"/>
      <c r="O142" s="78"/>
      <c r="P142" s="36" t="str">
        <f>E142</f>
        <v>1265,0</v>
      </c>
      <c r="Q142" s="83" t="s">
        <v>335</v>
      </c>
    </row>
    <row r="143" spans="1:17" s="12" customFormat="1" ht="144" customHeight="1">
      <c r="A143" s="32">
        <v>102</v>
      </c>
      <c r="B143" s="49" t="s">
        <v>147</v>
      </c>
      <c r="C143" s="34" t="s">
        <v>23</v>
      </c>
      <c r="D143" s="16" t="s">
        <v>27</v>
      </c>
      <c r="E143" s="55">
        <v>151.7</v>
      </c>
      <c r="F143" s="16" t="s">
        <v>128</v>
      </c>
      <c r="G143" s="16" t="s">
        <v>326</v>
      </c>
      <c r="H143" s="36">
        <v>168.64407</v>
      </c>
      <c r="I143" s="16"/>
      <c r="J143" s="16"/>
      <c r="L143" s="39"/>
      <c r="M143" s="39"/>
      <c r="N143" s="39"/>
      <c r="O143" s="39"/>
      <c r="P143" s="54">
        <f>E143-H143</f>
        <v>-16.94407000000001</v>
      </c>
      <c r="Q143" s="39" t="s">
        <v>401</v>
      </c>
    </row>
    <row r="144" spans="1:17" s="12" customFormat="1" ht="51">
      <c r="A144" s="63"/>
      <c r="B144" s="43" t="s">
        <v>327</v>
      </c>
      <c r="C144" s="44"/>
      <c r="D144" s="143" t="s">
        <v>233</v>
      </c>
      <c r="E144" s="144"/>
      <c r="F144" s="145"/>
      <c r="G144" s="78" t="s">
        <v>333</v>
      </c>
      <c r="H144" s="16" t="s">
        <v>328</v>
      </c>
      <c r="I144" s="16" t="s">
        <v>329</v>
      </c>
      <c r="J144" s="16" t="s">
        <v>329</v>
      </c>
      <c r="K144" s="78"/>
      <c r="L144" s="78"/>
      <c r="M144" s="78"/>
      <c r="N144" s="78"/>
      <c r="O144" s="78"/>
      <c r="P144" s="16" t="s">
        <v>347</v>
      </c>
      <c r="Q144" s="77" t="s">
        <v>330</v>
      </c>
    </row>
    <row r="145" spans="1:17" s="12" customFormat="1" ht="57.75" customHeight="1">
      <c r="A145" s="63"/>
      <c r="B145" s="43" t="s">
        <v>331</v>
      </c>
      <c r="C145" s="44"/>
      <c r="D145" s="143" t="s">
        <v>233</v>
      </c>
      <c r="E145" s="144"/>
      <c r="F145" s="145"/>
      <c r="G145" s="78" t="s">
        <v>332</v>
      </c>
      <c r="H145" s="16" t="s">
        <v>334</v>
      </c>
      <c r="I145" s="16" t="s">
        <v>329</v>
      </c>
      <c r="J145" s="16" t="s">
        <v>329</v>
      </c>
      <c r="K145" s="78"/>
      <c r="L145" s="78"/>
      <c r="M145" s="78"/>
      <c r="N145" s="78"/>
      <c r="O145" s="78"/>
      <c r="P145" s="16" t="s">
        <v>348</v>
      </c>
      <c r="Q145" s="77" t="s">
        <v>330</v>
      </c>
    </row>
    <row r="146" spans="1:17" s="12" customFormat="1" ht="51">
      <c r="A146" s="123"/>
      <c r="B146" s="39" t="s">
        <v>430</v>
      </c>
      <c r="C146" s="16"/>
      <c r="D146" s="134" t="s">
        <v>233</v>
      </c>
      <c r="E146" s="134"/>
      <c r="F146" s="134"/>
      <c r="G146" s="78" t="s">
        <v>84</v>
      </c>
      <c r="H146" s="16" t="s">
        <v>431</v>
      </c>
      <c r="I146" s="16" t="s">
        <v>230</v>
      </c>
      <c r="J146" s="16" t="s">
        <v>399</v>
      </c>
      <c r="K146" s="129" t="s">
        <v>465</v>
      </c>
      <c r="L146" s="78"/>
      <c r="M146" s="78"/>
      <c r="N146" s="78"/>
      <c r="O146" s="78"/>
      <c r="P146" s="16" t="s">
        <v>452</v>
      </c>
      <c r="Q146" s="77" t="s">
        <v>432</v>
      </c>
    </row>
    <row r="147" spans="1:17" s="12" customFormat="1" ht="12.75">
      <c r="A147" s="140" t="s">
        <v>378</v>
      </c>
      <c r="B147" s="141"/>
      <c r="C147" s="142"/>
      <c r="D147" s="9"/>
      <c r="E147" s="99">
        <f>E142+E143</f>
        <v>1416.7</v>
      </c>
      <c r="F147" s="11"/>
      <c r="G147" s="9"/>
      <c r="H147" s="110">
        <f>H142+H143+H144+H145</f>
        <v>632.2440700000001</v>
      </c>
      <c r="I147" s="11"/>
      <c r="J147" s="11"/>
      <c r="K147" s="21"/>
      <c r="L147" s="22"/>
      <c r="M147" s="22"/>
      <c r="N147" s="22"/>
      <c r="O147" s="22"/>
      <c r="P147" s="96">
        <f>P142+P143+P144+P145</f>
        <v>784.45593</v>
      </c>
      <c r="Q147" s="59"/>
    </row>
    <row r="148" spans="1:17" s="12" customFormat="1" ht="153">
      <c r="A148" s="67">
        <v>103</v>
      </c>
      <c r="B148" s="9" t="s">
        <v>72</v>
      </c>
      <c r="C148" s="23">
        <v>1</v>
      </c>
      <c r="D148" s="49" t="s">
        <v>73</v>
      </c>
      <c r="E148" s="40">
        <v>158.4</v>
      </c>
      <c r="F148" s="11">
        <v>40148</v>
      </c>
      <c r="G148" s="9" t="s">
        <v>73</v>
      </c>
      <c r="H148" s="40">
        <v>205.8</v>
      </c>
      <c r="I148" s="11">
        <v>40148</v>
      </c>
      <c r="J148" s="11" t="s">
        <v>46</v>
      </c>
      <c r="K148" s="21" t="s">
        <v>37</v>
      </c>
      <c r="L148" s="21"/>
      <c r="M148" s="21"/>
      <c r="N148" s="21"/>
      <c r="O148" s="21"/>
      <c r="P148" s="55">
        <f>+E148-H148</f>
        <v>-47.400000000000006</v>
      </c>
      <c r="Q148" s="81" t="s">
        <v>222</v>
      </c>
    </row>
    <row r="149" spans="1:17" s="12" customFormat="1" ht="12.75">
      <c r="A149" s="140" t="s">
        <v>379</v>
      </c>
      <c r="B149" s="141"/>
      <c r="C149" s="142"/>
      <c r="D149" s="9"/>
      <c r="E149" s="99">
        <f>E148</f>
        <v>158.4</v>
      </c>
      <c r="F149" s="11"/>
      <c r="G149" s="9"/>
      <c r="H149" s="99">
        <f>H148</f>
        <v>205.8</v>
      </c>
      <c r="I149" s="11"/>
      <c r="J149" s="11"/>
      <c r="K149" s="21"/>
      <c r="L149" s="22"/>
      <c r="M149" s="22"/>
      <c r="N149" s="22"/>
      <c r="O149" s="22"/>
      <c r="P149" s="96">
        <f>P148</f>
        <v>-47.400000000000006</v>
      </c>
      <c r="Q149" s="59"/>
    </row>
    <row r="150" spans="1:17" s="12" customFormat="1" ht="76.5">
      <c r="A150" s="67">
        <v>104</v>
      </c>
      <c r="B150" s="9" t="s">
        <v>148</v>
      </c>
      <c r="C150" s="23">
        <v>1</v>
      </c>
      <c r="D150" s="9" t="s">
        <v>149</v>
      </c>
      <c r="E150" s="40">
        <v>137</v>
      </c>
      <c r="F150" s="11">
        <v>40238</v>
      </c>
      <c r="G150" s="9" t="s">
        <v>149</v>
      </c>
      <c r="H150" s="40">
        <v>63.89226</v>
      </c>
      <c r="I150" s="11">
        <v>40238</v>
      </c>
      <c r="J150" s="11">
        <v>40299</v>
      </c>
      <c r="K150" s="19" t="s">
        <v>346</v>
      </c>
      <c r="L150" s="21"/>
      <c r="M150" s="21"/>
      <c r="N150" s="19"/>
      <c r="O150" s="19"/>
      <c r="P150" s="55">
        <f aca="true" t="shared" si="8" ref="P150:P160">+E150-H150</f>
        <v>73.10774</v>
      </c>
      <c r="Q150" s="19"/>
    </row>
    <row r="151" spans="1:17" s="12" customFormat="1" ht="189" customHeight="1">
      <c r="A151" s="67">
        <v>105</v>
      </c>
      <c r="B151" s="9" t="s">
        <v>150</v>
      </c>
      <c r="C151" s="23">
        <v>2</v>
      </c>
      <c r="D151" s="9" t="s">
        <v>84</v>
      </c>
      <c r="E151" s="68">
        <v>2.5</v>
      </c>
      <c r="F151" s="9" t="s">
        <v>95</v>
      </c>
      <c r="G151" s="49" t="s">
        <v>84</v>
      </c>
      <c r="H151" s="53">
        <v>5.09</v>
      </c>
      <c r="I151" s="11"/>
      <c r="J151" s="51" t="s">
        <v>268</v>
      </c>
      <c r="K151" s="24"/>
      <c r="L151" s="21"/>
      <c r="M151" s="21"/>
      <c r="N151" s="21"/>
      <c r="O151" s="21"/>
      <c r="P151" s="55">
        <f t="shared" si="8"/>
        <v>-2.59</v>
      </c>
      <c r="Q151" s="59" t="s">
        <v>475</v>
      </c>
    </row>
    <row r="152" spans="1:17" s="12" customFormat="1" ht="183.75" customHeight="1">
      <c r="A152" s="67">
        <v>106</v>
      </c>
      <c r="B152" s="9" t="s">
        <v>151</v>
      </c>
      <c r="C152" s="23">
        <v>3</v>
      </c>
      <c r="D152" s="9" t="s">
        <v>84</v>
      </c>
      <c r="E152" s="68">
        <v>7.2</v>
      </c>
      <c r="F152" s="9" t="s">
        <v>95</v>
      </c>
      <c r="G152" s="9" t="s">
        <v>84</v>
      </c>
      <c r="H152" s="40">
        <v>29.467</v>
      </c>
      <c r="I152" s="9" t="s">
        <v>95</v>
      </c>
      <c r="J152" s="11" t="s">
        <v>46</v>
      </c>
      <c r="K152" s="24" t="s">
        <v>269</v>
      </c>
      <c r="L152" s="21"/>
      <c r="M152" s="21"/>
      <c r="N152" s="21"/>
      <c r="O152" s="21"/>
      <c r="P152" s="55">
        <f t="shared" si="8"/>
        <v>-22.267</v>
      </c>
      <c r="Q152" s="59" t="s">
        <v>475</v>
      </c>
    </row>
    <row r="153" spans="1:17" s="12" customFormat="1" ht="136.5" customHeight="1">
      <c r="A153" s="67">
        <v>107</v>
      </c>
      <c r="B153" s="9" t="s">
        <v>152</v>
      </c>
      <c r="C153" s="23">
        <v>4</v>
      </c>
      <c r="D153" s="9" t="s">
        <v>84</v>
      </c>
      <c r="E153" s="68">
        <v>95.2</v>
      </c>
      <c r="F153" s="9" t="s">
        <v>95</v>
      </c>
      <c r="G153" s="40" t="s">
        <v>84</v>
      </c>
      <c r="H153" s="40">
        <f>23.78546*4</f>
        <v>95.14184</v>
      </c>
      <c r="I153" s="9" t="s">
        <v>95</v>
      </c>
      <c r="J153" s="11" t="s">
        <v>46</v>
      </c>
      <c r="K153" s="21" t="s">
        <v>196</v>
      </c>
      <c r="L153" s="21"/>
      <c r="M153" s="21"/>
      <c r="N153" s="21"/>
      <c r="O153" s="21"/>
      <c r="P153" s="55">
        <f t="shared" si="8"/>
        <v>0.05816000000000088</v>
      </c>
      <c r="Q153" s="59" t="s">
        <v>218</v>
      </c>
    </row>
    <row r="154" spans="1:17" s="12" customFormat="1" ht="45" customHeight="1">
      <c r="A154" s="64"/>
      <c r="B154" s="62" t="s">
        <v>350</v>
      </c>
      <c r="C154" s="23"/>
      <c r="D154" s="135" t="s">
        <v>233</v>
      </c>
      <c r="E154" s="136"/>
      <c r="F154" s="137"/>
      <c r="G154" s="40" t="s">
        <v>84</v>
      </c>
      <c r="H154" s="40">
        <f>5.18+2.212+2.175</f>
        <v>9.567</v>
      </c>
      <c r="I154" s="49" t="s">
        <v>307</v>
      </c>
      <c r="J154" s="51">
        <v>40513</v>
      </c>
      <c r="K154" s="21" t="s">
        <v>351</v>
      </c>
      <c r="L154" s="21"/>
      <c r="M154" s="21"/>
      <c r="N154" s="21"/>
      <c r="O154" s="21"/>
      <c r="P154" s="55">
        <f t="shared" si="8"/>
        <v>-9.567</v>
      </c>
      <c r="Q154" s="59" t="s">
        <v>478</v>
      </c>
    </row>
    <row r="155" spans="1:17" s="12" customFormat="1" ht="63" customHeight="1">
      <c r="A155" s="64"/>
      <c r="B155" s="9" t="s">
        <v>403</v>
      </c>
      <c r="C155" s="23"/>
      <c r="D155" s="135" t="s">
        <v>233</v>
      </c>
      <c r="E155" s="136"/>
      <c r="F155" s="137"/>
      <c r="G155" s="40" t="s">
        <v>84</v>
      </c>
      <c r="H155" s="40">
        <v>1.5</v>
      </c>
      <c r="I155" s="49" t="s">
        <v>404</v>
      </c>
      <c r="J155" s="51">
        <v>40483</v>
      </c>
      <c r="K155" s="21" t="s">
        <v>405</v>
      </c>
      <c r="L155" s="21"/>
      <c r="M155" s="21"/>
      <c r="N155" s="21"/>
      <c r="O155" s="21"/>
      <c r="P155" s="55">
        <f t="shared" si="8"/>
        <v>-1.5</v>
      </c>
      <c r="Q155" s="59" t="s">
        <v>406</v>
      </c>
    </row>
    <row r="156" spans="1:17" s="12" customFormat="1" ht="69" customHeight="1">
      <c r="A156" s="64"/>
      <c r="B156" s="130" t="s">
        <v>415</v>
      </c>
      <c r="C156" s="17"/>
      <c r="D156" s="135" t="s">
        <v>233</v>
      </c>
      <c r="E156" s="136"/>
      <c r="F156" s="137"/>
      <c r="G156" s="40" t="s">
        <v>84</v>
      </c>
      <c r="H156" s="127">
        <v>26.0678</v>
      </c>
      <c r="I156" s="49" t="s">
        <v>399</v>
      </c>
      <c r="J156" s="51">
        <v>40513</v>
      </c>
      <c r="K156" s="129" t="s">
        <v>462</v>
      </c>
      <c r="L156" s="21"/>
      <c r="M156" s="21"/>
      <c r="N156" s="21"/>
      <c r="O156" s="21"/>
      <c r="P156" s="55">
        <f t="shared" si="8"/>
        <v>-26.0678</v>
      </c>
      <c r="Q156" s="59" t="s">
        <v>416</v>
      </c>
    </row>
    <row r="157" spans="1:17" s="12" customFormat="1" ht="54.75" customHeight="1">
      <c r="A157" s="64"/>
      <c r="B157" s="130" t="s">
        <v>417</v>
      </c>
      <c r="C157" s="122"/>
      <c r="D157" s="135" t="s">
        <v>233</v>
      </c>
      <c r="E157" s="136"/>
      <c r="F157" s="137"/>
      <c r="G157" s="40" t="s">
        <v>84</v>
      </c>
      <c r="H157" s="127">
        <v>137.40339</v>
      </c>
      <c r="I157" s="49" t="s">
        <v>418</v>
      </c>
      <c r="J157" s="51">
        <v>40514</v>
      </c>
      <c r="K157" s="129" t="s">
        <v>463</v>
      </c>
      <c r="L157" s="21"/>
      <c r="M157" s="21"/>
      <c r="N157" s="21"/>
      <c r="O157" s="21"/>
      <c r="P157" s="55">
        <f t="shared" si="8"/>
        <v>-137.40339</v>
      </c>
      <c r="Q157" s="59" t="s">
        <v>416</v>
      </c>
    </row>
    <row r="158" spans="1:17" s="12" customFormat="1" ht="54.75" customHeight="1">
      <c r="A158" s="64"/>
      <c r="B158" s="130" t="s">
        <v>420</v>
      </c>
      <c r="C158" s="122"/>
      <c r="D158" s="135" t="s">
        <v>233</v>
      </c>
      <c r="E158" s="136"/>
      <c r="F158" s="137"/>
      <c r="G158" s="40" t="s">
        <v>84</v>
      </c>
      <c r="H158" s="127">
        <v>54.44576</v>
      </c>
      <c r="I158" s="49" t="s">
        <v>418</v>
      </c>
      <c r="J158" s="51">
        <v>40515</v>
      </c>
      <c r="K158" s="129" t="s">
        <v>419</v>
      </c>
      <c r="L158" s="21"/>
      <c r="M158" s="21"/>
      <c r="N158" s="21"/>
      <c r="O158" s="21"/>
      <c r="P158" s="55">
        <f t="shared" si="8"/>
        <v>-54.44576</v>
      </c>
      <c r="Q158" s="59" t="s">
        <v>416</v>
      </c>
    </row>
    <row r="159" spans="1:17" s="12" customFormat="1" ht="54.75" customHeight="1">
      <c r="A159" s="64"/>
      <c r="B159" s="130" t="s">
        <v>421</v>
      </c>
      <c r="C159" s="122"/>
      <c r="D159" s="135" t="s">
        <v>233</v>
      </c>
      <c r="E159" s="136"/>
      <c r="F159" s="137"/>
      <c r="G159" s="40" t="s">
        <v>84</v>
      </c>
      <c r="H159" s="127">
        <v>4.72881</v>
      </c>
      <c r="I159" s="49" t="s">
        <v>418</v>
      </c>
      <c r="J159" s="51">
        <v>40516</v>
      </c>
      <c r="K159" s="129" t="s">
        <v>463</v>
      </c>
      <c r="L159" s="21"/>
      <c r="M159" s="21"/>
      <c r="N159" s="21"/>
      <c r="O159" s="21"/>
      <c r="P159" s="55">
        <f t="shared" si="8"/>
        <v>-4.72881</v>
      </c>
      <c r="Q159" s="59" t="s">
        <v>416</v>
      </c>
    </row>
    <row r="160" spans="1:17" s="12" customFormat="1" ht="54.75" customHeight="1">
      <c r="A160" s="64"/>
      <c r="B160" s="130" t="s">
        <v>425</v>
      </c>
      <c r="C160" s="122"/>
      <c r="D160" s="135" t="s">
        <v>233</v>
      </c>
      <c r="E160" s="136"/>
      <c r="F160" s="137"/>
      <c r="G160" s="40" t="s">
        <v>84</v>
      </c>
      <c r="H160" s="127">
        <v>27</v>
      </c>
      <c r="I160" s="49" t="s">
        <v>399</v>
      </c>
      <c r="J160" s="51">
        <v>40575</v>
      </c>
      <c r="K160" s="129" t="s">
        <v>464</v>
      </c>
      <c r="L160" s="21"/>
      <c r="M160" s="21"/>
      <c r="N160" s="21"/>
      <c r="O160" s="21"/>
      <c r="P160" s="55">
        <f t="shared" si="8"/>
        <v>-27</v>
      </c>
      <c r="Q160" s="59" t="s">
        <v>433</v>
      </c>
    </row>
    <row r="161" spans="1:17" s="12" customFormat="1" ht="12.75">
      <c r="A161" s="140" t="s">
        <v>380</v>
      </c>
      <c r="B161" s="141"/>
      <c r="C161" s="142"/>
      <c r="D161" s="9"/>
      <c r="E161" s="99">
        <f>SUM(E150:E153)</f>
        <v>241.89999999999998</v>
      </c>
      <c r="F161" s="11"/>
      <c r="G161" s="9"/>
      <c r="H161" s="99">
        <f>SUM(H150:H160)</f>
        <v>454.30386</v>
      </c>
      <c r="I161" s="11"/>
      <c r="J161" s="11"/>
      <c r="K161" s="21"/>
      <c r="L161" s="22"/>
      <c r="M161" s="22"/>
      <c r="N161" s="22"/>
      <c r="O161" s="22"/>
      <c r="P161" s="96">
        <f>SUM(P150:P154)</f>
        <v>38.74190000000001</v>
      </c>
      <c r="Q161" s="59"/>
    </row>
    <row r="162" spans="1:17" s="25" customFormat="1" ht="12.75">
      <c r="A162" s="42"/>
      <c r="B162" s="41" t="s">
        <v>11</v>
      </c>
      <c r="C162" s="42"/>
      <c r="D162" s="42"/>
      <c r="E162" s="61">
        <f>E33+E98+E141+E147+E149+E161</f>
        <v>128093.54999999999</v>
      </c>
      <c r="F162" s="61"/>
      <c r="G162" s="61"/>
      <c r="H162" s="61">
        <f>H33+H98+H141+H147+H149+H161</f>
        <v>132827.17393</v>
      </c>
      <c r="I162" s="48"/>
      <c r="J162" s="48"/>
      <c r="K162" s="48"/>
      <c r="L162" s="48"/>
      <c r="M162" s="48"/>
      <c r="N162" s="48"/>
      <c r="O162" s="48"/>
      <c r="P162" s="56">
        <f>P33+P98+P141+P147+P149+P161</f>
        <v>-3203.3704600000005</v>
      </c>
      <c r="Q162" s="57"/>
    </row>
    <row r="163" spans="1:17" s="12" customFormat="1" ht="12.75">
      <c r="A163" s="167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6"/>
    </row>
    <row r="164" spans="1:17" s="12" customFormat="1" ht="12.7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</row>
    <row r="165" spans="1:17" s="12" customFormat="1" ht="12.75">
      <c r="A165" s="138" t="s">
        <v>453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</row>
    <row r="166" spans="1:17" s="12" customFormat="1" ht="12.75">
      <c r="A166" s="12" t="s">
        <v>388</v>
      </c>
      <c r="B166" s="116"/>
      <c r="C166" s="117"/>
      <c r="D166" s="116"/>
      <c r="E166" s="117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7"/>
      <c r="Q166" s="117"/>
    </row>
    <row r="167" spans="1:17" s="12" customFormat="1" ht="12.75">
      <c r="A167" s="138" t="s">
        <v>390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</row>
    <row r="168" spans="1:17" s="12" customFormat="1" ht="12.75">
      <c r="A168" s="138" t="s">
        <v>389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</row>
    <row r="169" spans="1:17" s="12" customFormat="1" ht="12.75">
      <c r="A169" s="12" t="s">
        <v>349</v>
      </c>
      <c r="C169" s="15"/>
      <c r="E169" s="15"/>
      <c r="P169" s="15"/>
      <c r="Q169" s="15"/>
    </row>
    <row r="170" spans="3:17" s="12" customFormat="1" ht="12.75">
      <c r="C170" s="15"/>
      <c r="E170" s="15"/>
      <c r="P170" s="15"/>
      <c r="Q170" s="15"/>
    </row>
    <row r="171" spans="3:17" s="12" customFormat="1" ht="12.75">
      <c r="C171" s="15"/>
      <c r="E171" s="15"/>
      <c r="P171" s="15"/>
      <c r="Q171" s="15"/>
    </row>
    <row r="172" spans="1:17" s="12" customFormat="1" ht="20.25">
      <c r="A172" s="5"/>
      <c r="B172" s="27"/>
      <c r="C172" s="28"/>
      <c r="D172" s="27"/>
      <c r="E172" s="28"/>
      <c r="F172" s="27"/>
      <c r="G172" s="27"/>
      <c r="H172" s="27"/>
      <c r="L172" s="5"/>
      <c r="M172" s="5"/>
      <c r="N172" s="5"/>
      <c r="O172" s="5"/>
      <c r="P172" s="29"/>
      <c r="Q172" s="15"/>
    </row>
    <row r="173" spans="1:17" s="12" customFormat="1" ht="20.25">
      <c r="A173" s="5"/>
      <c r="B173" s="160" t="s">
        <v>467</v>
      </c>
      <c r="C173" s="160"/>
      <c r="D173" s="160"/>
      <c r="E173" s="160"/>
      <c r="F173" s="160"/>
      <c r="G173" s="27"/>
      <c r="H173" s="27" t="s">
        <v>468</v>
      </c>
      <c r="L173" s="5"/>
      <c r="M173" s="5"/>
      <c r="N173" s="5"/>
      <c r="O173" s="5"/>
      <c r="P173" s="29"/>
      <c r="Q173" s="15"/>
    </row>
    <row r="174" spans="1:17" s="12" customFormat="1" ht="20.25">
      <c r="A174" s="5"/>
      <c r="B174" s="27"/>
      <c r="C174" s="28"/>
      <c r="D174" s="27"/>
      <c r="E174" s="28"/>
      <c r="F174" s="27"/>
      <c r="G174" s="27"/>
      <c r="H174" s="27"/>
      <c r="L174" s="5"/>
      <c r="M174" s="5"/>
      <c r="N174" s="5"/>
      <c r="O174" s="5"/>
      <c r="P174" s="29"/>
      <c r="Q174" s="15"/>
    </row>
    <row r="175" spans="1:17" s="12" customFormat="1" ht="20.25">
      <c r="A175" s="5"/>
      <c r="B175" s="27"/>
      <c r="C175" s="28"/>
      <c r="D175" s="27"/>
      <c r="E175" s="28"/>
      <c r="F175" s="27"/>
      <c r="G175" s="27"/>
      <c r="H175" s="27"/>
      <c r="L175" s="5"/>
      <c r="M175" s="5"/>
      <c r="N175" s="5"/>
      <c r="O175" s="5"/>
      <c r="P175" s="29"/>
      <c r="Q175" s="15"/>
    </row>
    <row r="176" spans="1:17" s="12" customFormat="1" ht="20.25">
      <c r="A176" s="5"/>
      <c r="B176" s="27"/>
      <c r="C176" s="28"/>
      <c r="D176" s="27"/>
      <c r="E176" s="28"/>
      <c r="F176" s="27"/>
      <c r="G176" s="27"/>
      <c r="H176" s="27"/>
      <c r="L176" s="5"/>
      <c r="M176" s="5"/>
      <c r="N176" s="5"/>
      <c r="O176" s="5"/>
      <c r="P176" s="29"/>
      <c r="Q176" s="15"/>
    </row>
    <row r="177" spans="1:17" s="12" customFormat="1" ht="20.25">
      <c r="A177" s="5"/>
      <c r="B177" s="27"/>
      <c r="C177" s="28"/>
      <c r="D177" s="27"/>
      <c r="E177" s="28"/>
      <c r="F177" s="27"/>
      <c r="G177" s="27"/>
      <c r="H177" s="27"/>
      <c r="L177" s="5"/>
      <c r="M177" s="5"/>
      <c r="N177" s="5"/>
      <c r="O177" s="5"/>
      <c r="P177" s="29"/>
      <c r="Q177" s="15"/>
    </row>
    <row r="178" spans="3:17" s="12" customFormat="1" ht="12.75">
      <c r="C178" s="15"/>
      <c r="E178" s="15"/>
      <c r="P178" s="15"/>
      <c r="Q178" s="15"/>
    </row>
    <row r="179" spans="1:17" s="12" customFormat="1" ht="20.25">
      <c r="A179" s="5"/>
      <c r="B179" s="27"/>
      <c r="C179" s="28"/>
      <c r="D179" s="27"/>
      <c r="E179" s="28"/>
      <c r="F179" s="27"/>
      <c r="G179" s="27"/>
      <c r="H179" s="27"/>
      <c r="L179" s="5"/>
      <c r="M179" s="5"/>
      <c r="N179" s="5"/>
      <c r="O179" s="5"/>
      <c r="P179" s="29"/>
      <c r="Q179" s="15"/>
    </row>
    <row r="180" spans="1:17" s="12" customFormat="1" ht="20.25">
      <c r="A180" s="5"/>
      <c r="B180" s="27"/>
      <c r="C180" s="28"/>
      <c r="D180" s="27"/>
      <c r="E180" s="28"/>
      <c r="F180" s="27"/>
      <c r="G180" s="27"/>
      <c r="H180" s="27"/>
      <c r="L180" s="5"/>
      <c r="M180" s="5"/>
      <c r="N180" s="5"/>
      <c r="O180" s="5"/>
      <c r="P180" s="29"/>
      <c r="Q180" s="15"/>
    </row>
    <row r="181" spans="1:17" s="12" customFormat="1" ht="20.25">
      <c r="A181" s="5"/>
      <c r="B181" s="30" t="s">
        <v>466</v>
      </c>
      <c r="C181" s="28"/>
      <c r="D181" s="27"/>
      <c r="E181" s="28"/>
      <c r="F181" s="27"/>
      <c r="G181" s="27"/>
      <c r="H181" s="27"/>
      <c r="L181" s="5"/>
      <c r="M181" s="5"/>
      <c r="N181" s="5"/>
      <c r="O181" s="5"/>
      <c r="P181" s="29"/>
      <c r="Q181" s="15"/>
    </row>
    <row r="182" spans="1:17" s="12" customFormat="1" ht="20.25">
      <c r="A182" s="5"/>
      <c r="B182" s="30" t="s">
        <v>469</v>
      </c>
      <c r="C182" s="28"/>
      <c r="D182" s="27"/>
      <c r="E182" s="28"/>
      <c r="F182" s="27"/>
      <c r="G182" s="27"/>
      <c r="H182" s="27"/>
      <c r="L182" s="5"/>
      <c r="M182" s="5"/>
      <c r="N182" s="5"/>
      <c r="O182" s="5"/>
      <c r="P182" s="29"/>
      <c r="Q182" s="15"/>
    </row>
    <row r="183" spans="1:17" s="12" customFormat="1" ht="20.25">
      <c r="A183" s="5"/>
      <c r="B183" s="27"/>
      <c r="C183" s="28"/>
      <c r="D183" s="27"/>
      <c r="E183" s="28"/>
      <c r="F183" s="27"/>
      <c r="G183" s="27"/>
      <c r="H183" s="27"/>
      <c r="L183" s="5"/>
      <c r="M183" s="5"/>
      <c r="N183" s="5"/>
      <c r="O183" s="5"/>
      <c r="P183" s="29"/>
      <c r="Q183" s="15"/>
    </row>
    <row r="184" spans="1:17" s="12" customFormat="1" ht="20.25">
      <c r="A184" s="5"/>
      <c r="B184" s="27"/>
      <c r="C184" s="28"/>
      <c r="D184" s="27"/>
      <c r="E184" s="28"/>
      <c r="F184" s="27"/>
      <c r="G184" s="27"/>
      <c r="H184" s="27"/>
      <c r="L184" s="5"/>
      <c r="M184" s="5"/>
      <c r="N184" s="5"/>
      <c r="O184" s="5"/>
      <c r="P184" s="29"/>
      <c r="Q184" s="15"/>
    </row>
    <row r="185" spans="1:17" s="12" customFormat="1" ht="20.25">
      <c r="A185" s="5"/>
      <c r="B185" s="27"/>
      <c r="C185" s="28"/>
      <c r="D185" s="27"/>
      <c r="E185" s="28"/>
      <c r="F185" s="27"/>
      <c r="G185" s="27"/>
      <c r="H185" s="27"/>
      <c r="L185" s="5"/>
      <c r="M185" s="5"/>
      <c r="N185" s="5"/>
      <c r="O185" s="5"/>
      <c r="P185" s="29"/>
      <c r="Q185" s="15"/>
    </row>
    <row r="186" spans="1:17" s="12" customFormat="1" ht="12.75">
      <c r="A186" s="5"/>
      <c r="B186" s="5"/>
      <c r="C186" s="10"/>
      <c r="D186" s="5"/>
      <c r="E186" s="10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0"/>
      <c r="Q186" s="15"/>
    </row>
    <row r="187" spans="1:17" s="12" customFormat="1" ht="12.75">
      <c r="A187" s="5"/>
      <c r="B187" s="5"/>
      <c r="C187" s="10"/>
      <c r="D187" s="5"/>
      <c r="E187" s="10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0"/>
      <c r="Q187" s="15"/>
    </row>
    <row r="188" spans="1:17" s="12" customFormat="1" ht="15.75">
      <c r="A188" s="159" t="s">
        <v>13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"/>
    </row>
  </sheetData>
  <sheetProtection/>
  <mergeCells count="69">
    <mergeCell ref="D32:F32"/>
    <mergeCell ref="D31:F31"/>
    <mergeCell ref="D137:F137"/>
    <mergeCell ref="D138:F138"/>
    <mergeCell ref="D134:F134"/>
    <mergeCell ref="D136:F136"/>
    <mergeCell ref="D107:F107"/>
    <mergeCell ref="D11:F11"/>
    <mergeCell ref="D104:F104"/>
    <mergeCell ref="D103:F103"/>
    <mergeCell ref="D20:F20"/>
    <mergeCell ref="D21:F21"/>
    <mergeCell ref="B8:B9"/>
    <mergeCell ref="D8:F8"/>
    <mergeCell ref="G8:J8"/>
    <mergeCell ref="D23:F23"/>
    <mergeCell ref="D22:F22"/>
    <mergeCell ref="D154:F154"/>
    <mergeCell ref="D109:F109"/>
    <mergeCell ref="D40:F40"/>
    <mergeCell ref="D113:F113"/>
    <mergeCell ref="D135:F135"/>
    <mergeCell ref="Q8:Q9"/>
    <mergeCell ref="A33:C33"/>
    <mergeCell ref="A8:A9"/>
    <mergeCell ref="L8:N8"/>
    <mergeCell ref="A164:Q164"/>
    <mergeCell ref="A163:P163"/>
    <mergeCell ref="D74:F74"/>
    <mergeCell ref="D24:F24"/>
    <mergeCell ref="D12:F12"/>
    <mergeCell ref="D101:F101"/>
    <mergeCell ref="A188:P188"/>
    <mergeCell ref="B173:F173"/>
    <mergeCell ref="A165:Q165"/>
    <mergeCell ref="A167:Q167"/>
    <mergeCell ref="D35:F35"/>
    <mergeCell ref="A161:C161"/>
    <mergeCell ref="D36:F36"/>
    <mergeCell ref="D37:F37"/>
    <mergeCell ref="D133:F133"/>
    <mergeCell ref="D112:F112"/>
    <mergeCell ref="M1:P1"/>
    <mergeCell ref="M2:P2"/>
    <mergeCell ref="K8:K9"/>
    <mergeCell ref="B6:M6"/>
    <mergeCell ref="A7:P7"/>
    <mergeCell ref="P8:P9"/>
    <mergeCell ref="C8:C9"/>
    <mergeCell ref="B1:E1"/>
    <mergeCell ref="B2:E2"/>
    <mergeCell ref="O8:O9"/>
    <mergeCell ref="D139:F139"/>
    <mergeCell ref="A168:Q168"/>
    <mergeCell ref="R20:U20"/>
    <mergeCell ref="A98:C98"/>
    <mergeCell ref="A141:C141"/>
    <mergeCell ref="A147:C147"/>
    <mergeCell ref="A149:C149"/>
    <mergeCell ref="D144:F144"/>
    <mergeCell ref="D145:F145"/>
    <mergeCell ref="D160:F160"/>
    <mergeCell ref="D140:F140"/>
    <mergeCell ref="D146:F146"/>
    <mergeCell ref="D156:F156"/>
    <mergeCell ref="D157:F157"/>
    <mergeCell ref="D158:F158"/>
    <mergeCell ref="D159:F159"/>
    <mergeCell ref="D155:F155"/>
  </mergeCells>
  <dataValidations count="1">
    <dataValidation type="textLength" allowBlank="1" showInputMessage="1" showErrorMessage="1" sqref="G148 G108:H113 C74 H102:H107 C10:D10 G10 C13:D31 C11:C12 G13:G30 B41:B45 G38 C38:D38 C41:D47 G99:H101 C99:D101 D32:D33 C102:C107 C108:D113 G41:G47 C133:C140 H133:H140 G150:G151 D150 D148">
      <formula1>0</formula1>
      <formula2>240</formula2>
    </dataValidation>
  </dataValidations>
  <printOptions horizontalCentered="1"/>
  <pageMargins left="0.2362204724409449" right="0.1968503937007874" top="0.1968503937007874" bottom="0.1968503937007874" header="0" footer="0"/>
  <pageSetup fitToHeight="0" horizontalDpi="600" verticalDpi="600" orientation="landscape" paperSize="9" scale="50" r:id="rId1"/>
  <headerFooter alignWithMargins="0">
    <oddFooter>&amp;C&amp;P</oddFooter>
  </headerFooter>
  <rowBreaks count="1" manualBreakCount="1">
    <brk id="1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ZUK4</dc:creator>
  <cp:keywords/>
  <dc:description/>
  <cp:lastModifiedBy>Ольга Орлова</cp:lastModifiedBy>
  <cp:lastPrinted>2011-04-29T12:20:05Z</cp:lastPrinted>
  <dcterms:created xsi:type="dcterms:W3CDTF">2005-03-23T12:48:51Z</dcterms:created>
  <dcterms:modified xsi:type="dcterms:W3CDTF">2011-04-29T12:27:18Z</dcterms:modified>
  <cp:category/>
  <cp:version/>
  <cp:contentType/>
  <cp:contentStatus/>
</cp:coreProperties>
</file>